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375" windowWidth="17070" windowHeight="10545" tabRatio="874" activeTab="1"/>
  </bookViews>
  <sheets>
    <sheet name="Обложка" sheetId="32" r:id="rId1"/>
    <sheet name="2023" sheetId="33" r:id="rId2"/>
  </sheets>
  <calcPr calcId="162913"/>
</workbook>
</file>

<file path=xl/calcChain.xml><?xml version="1.0" encoding="utf-8"?>
<calcChain xmlns="http://schemas.openxmlformats.org/spreadsheetml/2006/main">
  <c r="X198" i="33" l="1"/>
  <c r="X10" i="33"/>
  <c r="W251" i="33" l="1"/>
  <c r="F10" i="33"/>
  <c r="F7" i="33" l="1"/>
  <c r="W10" i="33"/>
  <c r="AC149" i="33" l="1"/>
  <c r="W175" i="33"/>
  <c r="W21" i="33" l="1"/>
  <c r="W20" i="33"/>
  <c r="G251" i="33" l="1"/>
  <c r="G204" i="33"/>
  <c r="P202" i="33" l="1"/>
  <c r="P244" i="33"/>
  <c r="P7" i="33" l="1"/>
  <c r="G73" i="33"/>
  <c r="P98" i="33"/>
  <c r="P38" i="33" s="1"/>
  <c r="P125" i="33"/>
  <c r="O11" i="33"/>
  <c r="P15" i="33"/>
  <c r="G29" i="33"/>
  <c r="G130" i="33"/>
  <c r="G93" i="33"/>
  <c r="Y21" i="33"/>
  <c r="F31" i="33"/>
  <c r="F21" i="33"/>
  <c r="F20" i="33"/>
  <c r="P13" i="33" l="1"/>
  <c r="G15" i="33"/>
  <c r="G232" i="33"/>
  <c r="P11" i="33" l="1"/>
  <c r="F13" i="33"/>
  <c r="Y249" i="33"/>
  <c r="Y248" i="33"/>
  <c r="Y247" i="33"/>
  <c r="Y246" i="33"/>
  <c r="Y245" i="33"/>
  <c r="Y244" i="33"/>
  <c r="Y243" i="33"/>
  <c r="Y242" i="33"/>
  <c r="Y241" i="33"/>
  <c r="Y238" i="33"/>
  <c r="Y236" i="33"/>
  <c r="W250" i="33"/>
  <c r="Y188" i="33"/>
  <c r="X188" i="33"/>
  <c r="Y187" i="33"/>
  <c r="X187" i="33"/>
  <c r="X239" i="33" s="1"/>
  <c r="Y185" i="33"/>
  <c r="X185" i="33"/>
  <c r="Y183" i="33"/>
  <c r="Y235" i="33" s="1"/>
  <c r="X183" i="33"/>
  <c r="X235" i="33" s="1"/>
  <c r="X249" i="33"/>
  <c r="X248" i="33"/>
  <c r="X247" i="33"/>
  <c r="X246" i="33"/>
  <c r="X245" i="33"/>
  <c r="X244" i="33"/>
  <c r="X243" i="33"/>
  <c r="X242" i="33"/>
  <c r="X241" i="33"/>
  <c r="X238" i="33"/>
  <c r="X236" i="33"/>
  <c r="W188" i="33"/>
  <c r="Y175" i="33"/>
  <c r="Y160" i="33"/>
  <c r="Y153" i="33"/>
  <c r="Y20" i="33"/>
  <c r="Y239" i="33"/>
  <c r="W252" i="33" l="1"/>
  <c r="X227" i="33" l="1"/>
  <c r="X226" i="33" s="1"/>
  <c r="X225" i="33"/>
  <c r="X224" i="33"/>
  <c r="X223" i="33"/>
  <c r="X210" i="33"/>
  <c r="X205" i="33"/>
  <c r="X204" i="33" s="1"/>
  <c r="X203" i="33" s="1"/>
  <c r="Y227" i="33"/>
  <c r="Y226" i="33" s="1"/>
  <c r="Y225" i="33"/>
  <c r="Y224" i="33"/>
  <c r="Y223" i="33"/>
  <c r="Y210" i="33"/>
  <c r="Y205" i="33"/>
  <c r="Y204" i="33" s="1"/>
  <c r="Y203" i="33" s="1"/>
  <c r="Y73" i="33" l="1"/>
  <c r="X73" i="33"/>
  <c r="Y84" i="33"/>
  <c r="X222" i="33"/>
  <c r="X221" i="33" s="1"/>
  <c r="G70" i="33"/>
  <c r="G66" i="33" s="1"/>
  <c r="F66" i="33" s="1"/>
  <c r="X252" i="33" l="1"/>
  <c r="Y93" i="33"/>
  <c r="X70" i="33"/>
  <c r="X66" i="33" s="1"/>
  <c r="Y96" i="33"/>
  <c r="Y222" i="33" s="1"/>
  <c r="Y221" i="33" s="1"/>
  <c r="Y70" i="33"/>
  <c r="F259" i="33"/>
  <c r="F258" i="33"/>
  <c r="Y254" i="33"/>
  <c r="F257" i="33"/>
  <c r="F256" i="33"/>
  <c r="F255" i="33"/>
  <c r="X254" i="33"/>
  <c r="W254" i="33"/>
  <c r="F254" i="33" s="1"/>
  <c r="F253" i="33"/>
  <c r="F251" i="33"/>
  <c r="G250" i="33"/>
  <c r="W249" i="33"/>
  <c r="F249" i="33" s="1"/>
  <c r="W248" i="33"/>
  <c r="F248" i="33" s="1"/>
  <c r="W247" i="33"/>
  <c r="F247" i="33" s="1"/>
  <c r="W246" i="33"/>
  <c r="F246" i="33" s="1"/>
  <c r="W245" i="33"/>
  <c r="F245" i="33" s="1"/>
  <c r="W244" i="33"/>
  <c r="F244" i="33" s="1"/>
  <c r="W243" i="33"/>
  <c r="F243" i="33" s="1"/>
  <c r="W242" i="33"/>
  <c r="F242" i="33"/>
  <c r="W241" i="33"/>
  <c r="F241" i="33" s="1"/>
  <c r="W240" i="33"/>
  <c r="W239" i="33"/>
  <c r="W238" i="33"/>
  <c r="G238" i="33"/>
  <c r="W237" i="33"/>
  <c r="I237" i="33"/>
  <c r="H237" i="33"/>
  <c r="W236" i="33"/>
  <c r="I236" i="33"/>
  <c r="H236" i="33"/>
  <c r="W235" i="33"/>
  <c r="I235" i="33"/>
  <c r="H235" i="33"/>
  <c r="G235" i="33"/>
  <c r="I234" i="33"/>
  <c r="H234" i="33"/>
  <c r="I233" i="33"/>
  <c r="H233" i="33"/>
  <c r="G233" i="33"/>
  <c r="F233" i="33" s="1"/>
  <c r="I231" i="33"/>
  <c r="H231" i="33"/>
  <c r="G231" i="33"/>
  <c r="F231" i="33" s="1"/>
  <c r="I230" i="33"/>
  <c r="H230" i="33"/>
  <c r="G230" i="33"/>
  <c r="F230" i="33" s="1"/>
  <c r="I229" i="33"/>
  <c r="H229" i="33"/>
  <c r="I228" i="33"/>
  <c r="H228" i="33"/>
  <c r="G228" i="33"/>
  <c r="W227" i="33"/>
  <c r="I227" i="33"/>
  <c r="H227" i="33"/>
  <c r="G227" i="33"/>
  <c r="W226" i="33"/>
  <c r="I226" i="33"/>
  <c r="H226" i="33"/>
  <c r="G226" i="33"/>
  <c r="W225" i="33"/>
  <c r="G225" i="33"/>
  <c r="W224" i="33"/>
  <c r="I224" i="33"/>
  <c r="H224" i="33"/>
  <c r="G224" i="33"/>
  <c r="W223" i="33"/>
  <c r="I223" i="33"/>
  <c r="H223" i="33"/>
  <c r="G223" i="33"/>
  <c r="W222" i="33"/>
  <c r="I222" i="33"/>
  <c r="H222" i="33"/>
  <c r="G222" i="33"/>
  <c r="I220" i="33"/>
  <c r="H220" i="33"/>
  <c r="F220" i="33" s="1"/>
  <c r="W219" i="33"/>
  <c r="I219" i="33"/>
  <c r="H219" i="33"/>
  <c r="F219" i="33"/>
  <c r="I218" i="33"/>
  <c r="H218" i="33"/>
  <c r="I216" i="33"/>
  <c r="H216" i="33"/>
  <c r="G216" i="33"/>
  <c r="F216" i="33" s="1"/>
  <c r="I215" i="33"/>
  <c r="H215" i="33"/>
  <c r="G215" i="33"/>
  <c r="F215" i="33" s="1"/>
  <c r="I214" i="33"/>
  <c r="H214" i="33"/>
  <c r="G214" i="33"/>
  <c r="F214" i="33" s="1"/>
  <c r="I213" i="33"/>
  <c r="H213" i="33"/>
  <c r="G213" i="33"/>
  <c r="F213" i="33" s="1"/>
  <c r="W212" i="33"/>
  <c r="W211" i="33" s="1"/>
  <c r="O210" i="33"/>
  <c r="O203" i="33" s="1"/>
  <c r="O202" i="33" s="1"/>
  <c r="G210" i="33"/>
  <c r="I209" i="33"/>
  <c r="H209" i="33"/>
  <c r="G209" i="33"/>
  <c r="F209" i="33" s="1"/>
  <c r="I208" i="33"/>
  <c r="H208" i="33"/>
  <c r="G208" i="33"/>
  <c r="F208" i="33"/>
  <c r="I207" i="33"/>
  <c r="H207" i="33"/>
  <c r="G206" i="33"/>
  <c r="W205" i="33"/>
  <c r="W204" i="33" s="1"/>
  <c r="F201" i="33"/>
  <c r="F200" i="33"/>
  <c r="F199" i="33"/>
  <c r="F198" i="33"/>
  <c r="F197" i="33"/>
  <c r="F196" i="33"/>
  <c r="F195" i="33"/>
  <c r="F194" i="33"/>
  <c r="F193" i="33"/>
  <c r="F192" i="33"/>
  <c r="F191" i="33"/>
  <c r="F190" i="33"/>
  <c r="F189" i="33"/>
  <c r="F188" i="33"/>
  <c r="F187" i="33"/>
  <c r="F186" i="33"/>
  <c r="F185" i="33"/>
  <c r="F184" i="33"/>
  <c r="F183" i="33"/>
  <c r="Y182" i="33"/>
  <c r="Y177" i="33" s="1"/>
  <c r="X182" i="33"/>
  <c r="X177" i="33" s="1"/>
  <c r="W182" i="33"/>
  <c r="F181" i="33"/>
  <c r="F180" i="33"/>
  <c r="F179" i="33"/>
  <c r="F178" i="33"/>
  <c r="F176" i="33"/>
  <c r="F175" i="33"/>
  <c r="Y174" i="33"/>
  <c r="X174" i="33"/>
  <c r="W174" i="33"/>
  <c r="F174" i="33" s="1"/>
  <c r="F173" i="33"/>
  <c r="F172" i="33"/>
  <c r="F171" i="33"/>
  <c r="F170" i="33"/>
  <c r="Y169" i="33"/>
  <c r="X169" i="33"/>
  <c r="W169" i="33"/>
  <c r="F169" i="33" s="1"/>
  <c r="F168" i="33"/>
  <c r="Y167" i="33"/>
  <c r="X167" i="33" s="1"/>
  <c r="W167" i="33" s="1"/>
  <c r="V167" i="33" s="1"/>
  <c r="U167" i="33" s="1"/>
  <c r="T167" i="33" s="1"/>
  <c r="S167" i="33" s="1"/>
  <c r="R167" i="33" s="1"/>
  <c r="Q167" i="33" s="1"/>
  <c r="P167" i="33" s="1"/>
  <c r="O167" i="33" s="1"/>
  <c r="N167" i="33" s="1"/>
  <c r="M167" i="33" s="1"/>
  <c r="L167" i="33" s="1"/>
  <c r="K167" i="33" s="1"/>
  <c r="J167" i="33" s="1"/>
  <c r="I167" i="33" s="1"/>
  <c r="H167" i="33" s="1"/>
  <c r="G167" i="33" s="1"/>
  <c r="F167" i="33" s="1"/>
  <c r="F166" i="33"/>
  <c r="F165" i="33"/>
  <c r="F164" i="33"/>
  <c r="F163" i="33"/>
  <c r="F162" i="33"/>
  <c r="F161" i="33"/>
  <c r="F160" i="33"/>
  <c r="Y159" i="33"/>
  <c r="X159" i="33"/>
  <c r="W159" i="33"/>
  <c r="F159" i="33" s="1"/>
  <c r="F158" i="33"/>
  <c r="F157" i="33"/>
  <c r="F156" i="33"/>
  <c r="F155" i="33"/>
  <c r="F154" i="33"/>
  <c r="F153" i="33"/>
  <c r="Y152" i="33"/>
  <c r="Y151" i="33" s="1"/>
  <c r="X152" i="33"/>
  <c r="W152" i="33"/>
  <c r="F152" i="33" s="1"/>
  <c r="F149" i="33"/>
  <c r="X148" i="33"/>
  <c r="Y148" i="33"/>
  <c r="F148" i="33"/>
  <c r="F147" i="33"/>
  <c r="Y146" i="33"/>
  <c r="Y250" i="33" s="1"/>
  <c r="F146" i="33"/>
  <c r="F145" i="33"/>
  <c r="F144" i="33"/>
  <c r="F143" i="33"/>
  <c r="F142" i="33"/>
  <c r="F141" i="33"/>
  <c r="F140" i="33"/>
  <c r="F139" i="33"/>
  <c r="F138" i="33"/>
  <c r="F137" i="33"/>
  <c r="G239" i="33"/>
  <c r="F239" i="33" s="1"/>
  <c r="F134" i="33"/>
  <c r="X133" i="33"/>
  <c r="Y133" i="33" s="1"/>
  <c r="Y237" i="33" s="1"/>
  <c r="F133" i="33"/>
  <c r="F132" i="33"/>
  <c r="F131" i="33"/>
  <c r="W130" i="33"/>
  <c r="V130" i="33"/>
  <c r="U130" i="33"/>
  <c r="T130" i="33"/>
  <c r="S130" i="33"/>
  <c r="R130" i="33"/>
  <c r="Q130" i="33"/>
  <c r="P130" i="33"/>
  <c r="O130" i="33"/>
  <c r="N130" i="33"/>
  <c r="M130" i="33"/>
  <c r="L130" i="33"/>
  <c r="K130" i="33"/>
  <c r="J130" i="33"/>
  <c r="I130" i="33"/>
  <c r="I212" i="33" s="1"/>
  <c r="I211" i="33" s="1"/>
  <c r="H130" i="33"/>
  <c r="H212" i="33" s="1"/>
  <c r="H211" i="33" s="1"/>
  <c r="Y127" i="33"/>
  <c r="X127" i="33" s="1"/>
  <c r="W127" i="33" s="1"/>
  <c r="V127" i="33" s="1"/>
  <c r="U127" i="33" s="1"/>
  <c r="T127" i="33" s="1"/>
  <c r="S127" i="33" s="1"/>
  <c r="R127" i="33" s="1"/>
  <c r="Q127" i="33" s="1"/>
  <c r="P127" i="33" s="1"/>
  <c r="O127" i="33" s="1"/>
  <c r="N127" i="33" s="1"/>
  <c r="M127" i="33" s="1"/>
  <c r="L127" i="33" s="1"/>
  <c r="K127" i="33" s="1"/>
  <c r="J127" i="33" s="1"/>
  <c r="I127" i="33" s="1"/>
  <c r="H127" i="33" s="1"/>
  <c r="G127" i="33" s="1"/>
  <c r="F127" i="33" s="1"/>
  <c r="F123" i="33"/>
  <c r="Y122" i="33"/>
  <c r="X122" i="33"/>
  <c r="G122" i="33"/>
  <c r="F122" i="33" s="1"/>
  <c r="Y117" i="33"/>
  <c r="X117" i="33" s="1"/>
  <c r="F117" i="33"/>
  <c r="Y116" i="33"/>
  <c r="X116" i="33" s="1"/>
  <c r="F116" i="33"/>
  <c r="Y115" i="33"/>
  <c r="X115" i="33" s="1"/>
  <c r="G115" i="33"/>
  <c r="Y114" i="33"/>
  <c r="X114" i="33" s="1"/>
  <c r="F114" i="33"/>
  <c r="Y111" i="33"/>
  <c r="X111" i="33" s="1"/>
  <c r="F111" i="33"/>
  <c r="Y110" i="33"/>
  <c r="X110" i="33"/>
  <c r="F110" i="33"/>
  <c r="Y107" i="33"/>
  <c r="X107" i="33" s="1"/>
  <c r="F107" i="33"/>
  <c r="F106" i="33"/>
  <c r="Y103" i="33"/>
  <c r="X103" i="33"/>
  <c r="O103" i="33"/>
  <c r="O99" i="33" s="1"/>
  <c r="O98" i="33" s="1"/>
  <c r="F103" i="33"/>
  <c r="F99" i="33" s="1"/>
  <c r="V101" i="33"/>
  <c r="U101" i="33"/>
  <c r="T101" i="33"/>
  <c r="S101" i="33"/>
  <c r="R101" i="33"/>
  <c r="Q101" i="33"/>
  <c r="P101" i="33"/>
  <c r="O101" i="33"/>
  <c r="M101" i="33"/>
  <c r="L101" i="33"/>
  <c r="K101" i="33"/>
  <c r="J101" i="33"/>
  <c r="I101" i="33"/>
  <c r="I210" i="33" s="1"/>
  <c r="H101" i="33"/>
  <c r="H210" i="33" s="1"/>
  <c r="G101" i="33"/>
  <c r="G205" i="33" s="1"/>
  <c r="F101" i="33"/>
  <c r="Y99" i="33"/>
  <c r="X99" i="33"/>
  <c r="W99" i="33"/>
  <c r="U99" i="33"/>
  <c r="T99" i="33"/>
  <c r="S99" i="33"/>
  <c r="R99" i="33"/>
  <c r="Q99" i="33"/>
  <c r="P99" i="33"/>
  <c r="L99" i="33"/>
  <c r="K99" i="33"/>
  <c r="K98" i="33" s="1"/>
  <c r="J99" i="33"/>
  <c r="I99" i="33"/>
  <c r="I206" i="33" s="1"/>
  <c r="H99" i="33"/>
  <c r="H206" i="33" s="1"/>
  <c r="G99" i="33"/>
  <c r="W98" i="33"/>
  <c r="M98" i="33"/>
  <c r="L98" i="33"/>
  <c r="J98" i="33"/>
  <c r="I98" i="33"/>
  <c r="I205" i="33" s="1"/>
  <c r="I204" i="33" s="1"/>
  <c r="H98" i="33"/>
  <c r="H205" i="33" s="1"/>
  <c r="H204" i="33" s="1"/>
  <c r="H203" i="33" s="1"/>
  <c r="F97" i="33"/>
  <c r="F96" i="33"/>
  <c r="X95" i="33"/>
  <c r="G95" i="33"/>
  <c r="F95" i="33" s="1"/>
  <c r="F93" i="33"/>
  <c r="F91" i="33"/>
  <c r="F90" i="33"/>
  <c r="F89" i="33"/>
  <c r="F88" i="33"/>
  <c r="F87" i="33"/>
  <c r="F86" i="33"/>
  <c r="F85" i="33"/>
  <c r="F84" i="33"/>
  <c r="F83" i="33"/>
  <c r="F82" i="33"/>
  <c r="F81" i="33"/>
  <c r="F80" i="33"/>
  <c r="F79" i="33"/>
  <c r="F78" i="33"/>
  <c r="F77" i="33"/>
  <c r="F76" i="33"/>
  <c r="F75" i="33"/>
  <c r="F74" i="33"/>
  <c r="G237" i="33"/>
  <c r="F72" i="33"/>
  <c r="F71" i="33"/>
  <c r="W70" i="33"/>
  <c r="V70" i="33"/>
  <c r="U70" i="33"/>
  <c r="T70" i="33"/>
  <c r="S70" i="33"/>
  <c r="R70" i="33"/>
  <c r="Q70" i="33"/>
  <c r="P70" i="33"/>
  <c r="O70" i="33"/>
  <c r="N70" i="33"/>
  <c r="M70" i="33"/>
  <c r="L70" i="33"/>
  <c r="K70" i="33"/>
  <c r="J70" i="33"/>
  <c r="I70" i="33"/>
  <c r="H70" i="33"/>
  <c r="F70" i="33" s="1"/>
  <c r="F65" i="33"/>
  <c r="F64" i="33"/>
  <c r="F63" i="33"/>
  <c r="F62" i="33"/>
  <c r="F61" i="33"/>
  <c r="F60" i="33"/>
  <c r="F59" i="33"/>
  <c r="F58" i="33"/>
  <c r="F57" i="33"/>
  <c r="F56" i="33"/>
  <c r="F55" i="33"/>
  <c r="F54" i="33"/>
  <c r="F53" i="33"/>
  <c r="F52" i="33"/>
  <c r="F50" i="33"/>
  <c r="Y49" i="33"/>
  <c r="Y212" i="33" s="1"/>
  <c r="Y211" i="33" s="1"/>
  <c r="X49" i="33"/>
  <c r="X212" i="33" s="1"/>
  <c r="X211" i="33" s="1"/>
  <c r="W49" i="33"/>
  <c r="V49" i="33"/>
  <c r="U49" i="33"/>
  <c r="T49" i="33"/>
  <c r="S49" i="33"/>
  <c r="R49" i="33"/>
  <c r="Q49" i="33"/>
  <c r="P49" i="33"/>
  <c r="O49" i="33"/>
  <c r="N49" i="33"/>
  <c r="M49" i="33"/>
  <c r="L49" i="33"/>
  <c r="K49" i="33"/>
  <c r="J49" i="33"/>
  <c r="I49" i="33"/>
  <c r="H49" i="33"/>
  <c r="G49" i="33"/>
  <c r="G212" i="33" s="1"/>
  <c r="F45" i="33"/>
  <c r="F44" i="33"/>
  <c r="F43" i="33"/>
  <c r="Y42" i="33"/>
  <c r="Y41" i="33" s="1"/>
  <c r="X42" i="33"/>
  <c r="G42" i="33"/>
  <c r="F42" i="33" s="1"/>
  <c r="V38" i="33"/>
  <c r="U38" i="33"/>
  <c r="T38" i="33"/>
  <c r="S38" i="33"/>
  <c r="R38" i="33"/>
  <c r="Q38" i="33"/>
  <c r="N38" i="33"/>
  <c r="M38" i="33"/>
  <c r="L38" i="33"/>
  <c r="K38" i="33"/>
  <c r="J38" i="33"/>
  <c r="I38" i="33"/>
  <c r="H38" i="33"/>
  <c r="F37" i="33"/>
  <c r="F36" i="33"/>
  <c r="F34" i="33"/>
  <c r="F32" i="33"/>
  <c r="Y31" i="33"/>
  <c r="F29" i="33"/>
  <c r="F28" i="33"/>
  <c r="F27" i="33"/>
  <c r="Y26" i="33"/>
  <c r="X26" i="33"/>
  <c r="W26" i="33"/>
  <c r="V26" i="33"/>
  <c r="U26" i="33"/>
  <c r="T26" i="33"/>
  <c r="S26" i="33"/>
  <c r="R26" i="33"/>
  <c r="Q26" i="33"/>
  <c r="O26" i="33"/>
  <c r="N26" i="33"/>
  <c r="M26" i="33"/>
  <c r="L26" i="33"/>
  <c r="K26" i="33"/>
  <c r="J26" i="33"/>
  <c r="I26" i="33"/>
  <c r="H26" i="33"/>
  <c r="G26" i="33"/>
  <c r="F25" i="33"/>
  <c r="F24" i="33"/>
  <c r="F23" i="33"/>
  <c r="F22" i="33"/>
  <c r="F19" i="33"/>
  <c r="Y18" i="33"/>
  <c r="X18" i="33"/>
  <c r="W18" i="33"/>
  <c r="W15" i="33" s="1"/>
  <c r="V18" i="33"/>
  <c r="U18" i="33"/>
  <c r="T18" i="33"/>
  <c r="T15" i="33" s="1"/>
  <c r="S18" i="33"/>
  <c r="R18" i="33"/>
  <c r="Q18" i="33"/>
  <c r="O18" i="33"/>
  <c r="O15" i="33" s="1"/>
  <c r="N18" i="33"/>
  <c r="M18" i="33"/>
  <c r="L18" i="33"/>
  <c r="K18" i="33"/>
  <c r="K15" i="33" s="1"/>
  <c r="J18" i="33"/>
  <c r="I18" i="33"/>
  <c r="H18" i="33"/>
  <c r="G18" i="33"/>
  <c r="F18" i="33" s="1"/>
  <c r="X17" i="33"/>
  <c r="Y17" i="33" s="1"/>
  <c r="Y16" i="33" s="1"/>
  <c r="W16" i="33"/>
  <c r="V16" i="33"/>
  <c r="U16" i="33"/>
  <c r="T16" i="33"/>
  <c r="S16" i="33"/>
  <c r="R16" i="33"/>
  <c r="Q16" i="33"/>
  <c r="O16" i="33"/>
  <c r="N16" i="33"/>
  <c r="M16" i="33"/>
  <c r="L16" i="33"/>
  <c r="K16" i="33"/>
  <c r="J16" i="33"/>
  <c r="I16" i="33"/>
  <c r="H16" i="33"/>
  <c r="G16" i="33"/>
  <c r="F16" i="33" s="1"/>
  <c r="V15" i="33"/>
  <c r="U15" i="33"/>
  <c r="S15" i="33"/>
  <c r="R15" i="33"/>
  <c r="Q15" i="33"/>
  <c r="N15" i="33"/>
  <c r="M15" i="33"/>
  <c r="L15" i="33"/>
  <c r="J15" i="33"/>
  <c r="I15" i="33"/>
  <c r="H15" i="33"/>
  <c r="V11" i="33"/>
  <c r="U11" i="33"/>
  <c r="T11" i="33"/>
  <c r="S11" i="33"/>
  <c r="R11" i="33"/>
  <c r="Q11" i="33"/>
  <c r="N11" i="33"/>
  <c r="M11" i="33"/>
  <c r="L11" i="33"/>
  <c r="K11" i="33"/>
  <c r="J11" i="33"/>
  <c r="I11" i="33"/>
  <c r="H11" i="33"/>
  <c r="Y7" i="33"/>
  <c r="X7" i="33"/>
  <c r="W7" i="33"/>
  <c r="O7" i="33"/>
  <c r="N7" i="33"/>
  <c r="M7" i="33"/>
  <c r="L7" i="33"/>
  <c r="K7" i="33"/>
  <c r="J7" i="33"/>
  <c r="I7" i="33"/>
  <c r="H7" i="33"/>
  <c r="G7" i="33"/>
  <c r="F226" i="33" l="1"/>
  <c r="F224" i="33"/>
  <c r="W221" i="33"/>
  <c r="X151" i="33"/>
  <c r="X150" i="33" s="1"/>
  <c r="X250" i="33"/>
  <c r="Y66" i="33"/>
  <c r="F26" i="33"/>
  <c r="F130" i="33"/>
  <c r="G125" i="33"/>
  <c r="W151" i="33"/>
  <c r="F151" i="33" s="1"/>
  <c r="G207" i="33"/>
  <c r="F207" i="33" s="1"/>
  <c r="F235" i="33"/>
  <c r="X237" i="33"/>
  <c r="Y136" i="33"/>
  <c r="Y240" i="33" s="1"/>
  <c r="X240" i="33"/>
  <c r="P26" i="33"/>
  <c r="X41" i="33"/>
  <c r="Y95" i="33"/>
  <c r="Y39" i="33" s="1"/>
  <c r="Y12" i="33" s="1"/>
  <c r="F228" i="33"/>
  <c r="F182" i="33"/>
  <c r="W177" i="33"/>
  <c r="F177" i="33" s="1"/>
  <c r="F218" i="33"/>
  <c r="F225" i="33"/>
  <c r="F236" i="33"/>
  <c r="Y252" i="33"/>
  <c r="X40" i="33"/>
  <c r="X39" i="33"/>
  <c r="Y40" i="33"/>
  <c r="Y150" i="33"/>
  <c r="F238" i="33"/>
  <c r="W234" i="33"/>
  <c r="W229" i="33" s="1"/>
  <c r="F227" i="33"/>
  <c r="F223" i="33"/>
  <c r="F222" i="33"/>
  <c r="W203" i="33"/>
  <c r="F15" i="33"/>
  <c r="X16" i="33"/>
  <c r="X15" i="33" s="1"/>
  <c r="Y15" i="33"/>
  <c r="O38" i="33"/>
  <c r="O13" i="33"/>
  <c r="G98" i="33"/>
  <c r="G221" i="33"/>
  <c r="G41" i="33"/>
  <c r="G39" i="33" s="1"/>
  <c r="I203" i="33"/>
  <c r="F250" i="33"/>
  <c r="F212" i="33"/>
  <c r="G211" i="33"/>
  <c r="F211" i="33" s="1"/>
  <c r="F237" i="33"/>
  <c r="F205" i="33"/>
  <c r="I221" i="33"/>
  <c r="I217" i="33" s="1"/>
  <c r="F206" i="33"/>
  <c r="F210" i="33"/>
  <c r="G240" i="33"/>
  <c r="F240" i="33" s="1"/>
  <c r="G252" i="33"/>
  <c r="F252" i="33" s="1"/>
  <c r="F49" i="33"/>
  <c r="F73" i="33"/>
  <c r="F115" i="33"/>
  <c r="F135" i="33"/>
  <c r="F136" i="33"/>
  <c r="V288" i="33"/>
  <c r="Q287" i="33"/>
  <c r="Q289" i="33" s="1"/>
  <c r="J286" i="33"/>
  <c r="Y260" i="33"/>
  <c r="X260" i="33"/>
  <c r="W260" i="33"/>
  <c r="S260" i="33"/>
  <c r="R260" i="33"/>
  <c r="Q260" i="33"/>
  <c r="P260" i="33"/>
  <c r="O260" i="33"/>
  <c r="N260" i="33"/>
  <c r="M260" i="33"/>
  <c r="H260" i="33"/>
  <c r="G260" i="33"/>
  <c r="I260" i="33"/>
  <c r="F260" i="33"/>
  <c r="V286" i="33"/>
  <c r="T286" i="33"/>
  <c r="R288" i="33"/>
  <c r="Q286" i="33"/>
  <c r="N288" i="33"/>
  <c r="L286" i="33"/>
  <c r="I286" i="33"/>
  <c r="H286" i="33"/>
  <c r="V287" i="33"/>
  <c r="V289" i="33" s="1"/>
  <c r="N287" i="33"/>
  <c r="N289" i="33" s="1"/>
  <c r="S287" i="33"/>
  <c r="S289" i="33" s="1"/>
  <c r="O287" i="33"/>
  <c r="L287" i="33"/>
  <c r="L289" i="33" s="1"/>
  <c r="K287" i="33"/>
  <c r="K289" i="33" s="1"/>
  <c r="H287" i="33"/>
  <c r="H289" i="33" s="1"/>
  <c r="W150" i="33" l="1"/>
  <c r="W38" i="33" s="1"/>
  <c r="W202" i="33"/>
  <c r="Y130" i="33"/>
  <c r="Y234" i="33"/>
  <c r="X130" i="33"/>
  <c r="X234" i="33"/>
  <c r="O289" i="33"/>
  <c r="X12" i="33"/>
  <c r="F98" i="33"/>
  <c r="AC102" i="33" s="1"/>
  <c r="G13" i="33"/>
  <c r="G203" i="33"/>
  <c r="F41" i="33"/>
  <c r="G40" i="33"/>
  <c r="F40" i="33" s="1"/>
  <c r="G234" i="33"/>
  <c r="H221" i="33"/>
  <c r="O286" i="33"/>
  <c r="O288" i="33"/>
  <c r="S286" i="33"/>
  <c r="S288" i="33"/>
  <c r="K288" i="33"/>
  <c r="K286" i="33"/>
  <c r="N286" i="33"/>
  <c r="R286" i="33"/>
  <c r="H288" i="33"/>
  <c r="L288" i="33"/>
  <c r="Q288" i="33"/>
  <c r="W14" i="33" l="1"/>
  <c r="F150" i="33"/>
  <c r="F234" i="33"/>
  <c r="G229" i="33"/>
  <c r="F229" i="33" s="1"/>
  <c r="X202" i="33"/>
  <c r="X14" i="33" s="1"/>
  <c r="X229" i="33"/>
  <c r="Y202" i="33"/>
  <c r="Y14" i="33" s="1"/>
  <c r="Y229" i="33"/>
  <c r="X98" i="33"/>
  <c r="X38" i="33" s="1"/>
  <c r="X125" i="33"/>
  <c r="Y98" i="33"/>
  <c r="Y13" i="33" s="1"/>
  <c r="Y125" i="33"/>
  <c r="X13" i="33"/>
  <c r="F204" i="33"/>
  <c r="F39" i="33"/>
  <c r="G38" i="33"/>
  <c r="F38" i="33" s="1"/>
  <c r="G12" i="33"/>
  <c r="H217" i="33"/>
  <c r="F217" i="33" s="1"/>
  <c r="F221" i="33"/>
  <c r="G202" i="33"/>
  <c r="F202" i="33" s="1"/>
  <c r="F203" i="33"/>
  <c r="F232" i="33"/>
  <c r="P286" i="33"/>
  <c r="P288" i="33"/>
  <c r="R287" i="33"/>
  <c r="R289" i="33" s="1"/>
  <c r="F14" i="33" l="1"/>
  <c r="W11" i="33"/>
  <c r="G11" i="33"/>
  <c r="F11" i="33" s="1"/>
  <c r="F12" i="33"/>
  <c r="Y38" i="33"/>
  <c r="Y286" i="33" s="1"/>
  <c r="X11" i="33"/>
  <c r="Y11" i="33"/>
  <c r="W125" i="33"/>
  <c r="V125" i="33" s="1"/>
  <c r="U125" i="33" s="1"/>
  <c r="T125" i="33" s="1"/>
  <c r="S125" i="33" s="1"/>
  <c r="R125" i="33" s="1"/>
  <c r="Q125" i="33" s="1"/>
  <c r="N125" i="33" s="1"/>
  <c r="M125" i="33" s="1"/>
  <c r="L125" i="33" s="1"/>
  <c r="K125" i="33" s="1"/>
  <c r="J125" i="33" s="1"/>
  <c r="I125" i="33" s="1"/>
  <c r="H125" i="33" s="1"/>
  <c r="F125" i="33" s="1"/>
  <c r="P287" i="33"/>
  <c r="P289" i="33" s="1"/>
  <c r="Y287" i="33" l="1"/>
  <c r="Y289" i="33" s="1"/>
  <c r="Y288" i="33"/>
  <c r="F287" i="33"/>
  <c r="F289" i="33" s="1"/>
  <c r="G287" i="33"/>
  <c r="G289" i="33" s="1"/>
  <c r="G288" i="33" l="1"/>
  <c r="G286" i="33"/>
  <c r="F286" i="33" l="1"/>
  <c r="F288" i="33"/>
</calcChain>
</file>

<file path=xl/sharedStrings.xml><?xml version="1.0" encoding="utf-8"?>
<sst xmlns="http://schemas.openxmlformats.org/spreadsheetml/2006/main" count="444" uniqueCount="212">
  <si>
    <t>№ п/п</t>
  </si>
  <si>
    <t>Наименование показателя</t>
  </si>
  <si>
    <t>1.</t>
  </si>
  <si>
    <t xml:space="preserve">Субсидия на финансовое обеспечение муниципального задания </t>
  </si>
  <si>
    <t>1.1.</t>
  </si>
  <si>
    <t>Нормативные затраты на оказание муниципальных услуг</t>
  </si>
  <si>
    <t>1.2.</t>
  </si>
  <si>
    <t>Затраты на уплату налогов</t>
  </si>
  <si>
    <t>2.</t>
  </si>
  <si>
    <t xml:space="preserve">Субсидия на иные цели </t>
  </si>
  <si>
    <t>1.1.1.</t>
  </si>
  <si>
    <t>1.1.2.</t>
  </si>
  <si>
    <t>1.1.3.</t>
  </si>
  <si>
    <t xml:space="preserve">Прочие налоги </t>
  </si>
  <si>
    <t>3.</t>
  </si>
  <si>
    <t>4.</t>
  </si>
  <si>
    <t>5.</t>
  </si>
  <si>
    <t>Код строки</t>
  </si>
  <si>
    <t>Выплаты по расходам всего, в том числе:</t>
  </si>
  <si>
    <t>Х</t>
  </si>
  <si>
    <t>6.</t>
  </si>
  <si>
    <t>Уплата налогов, сборов и иных платежей</t>
  </si>
  <si>
    <t>Расходы на закупку товаров, работ, услуг, всего, из них:</t>
  </si>
  <si>
    <t>Субсидия на финансовое обеспечение муниципального задания</t>
  </si>
  <si>
    <t>Внебюджетные средства</t>
  </si>
  <si>
    <t>Выплаты персоналу всего, из них:</t>
  </si>
  <si>
    <t>поступления от оказания услуг на платной основе и от иной приносящий доход деятельности</t>
  </si>
  <si>
    <t>Выплаты за счёт внебюджетных источников</t>
  </si>
  <si>
    <t>ВСЕГО ВЫПЛАТЫ</t>
  </si>
  <si>
    <t>0001</t>
  </si>
  <si>
    <t>0002</t>
  </si>
  <si>
    <t>Доходы, всего, в том числе:</t>
  </si>
  <si>
    <t>1000</t>
  </si>
  <si>
    <t>1100</t>
  </si>
  <si>
    <t>1200</t>
  </si>
  <si>
    <t>Целевые субсидии</t>
  </si>
  <si>
    <t>Субсидии на осуществление капитальных вложений</t>
  </si>
  <si>
    <t>1110</t>
  </si>
  <si>
    <t>Доходы от сдачи имущества в аренду</t>
  </si>
  <si>
    <t>Доходы от собственности, всего, в том числе:</t>
  </si>
  <si>
    <t>Доходы от штрафов, пеней, иных сумм принудительного изъятия</t>
  </si>
  <si>
    <t>Безвозмездные денежные поступления</t>
  </si>
  <si>
    <t>Доходы от операций с активами, всего, в том числе</t>
  </si>
  <si>
    <t xml:space="preserve">Оплата труда </t>
  </si>
  <si>
    <t>Прочие выплаты  персоналу</t>
  </si>
  <si>
    <t>Взносы по обязательному социальному страхованию на выплаты по оплате труда</t>
  </si>
  <si>
    <t>Налог на землю и имущество</t>
  </si>
  <si>
    <t xml:space="preserve">Налог на имущество, землю </t>
  </si>
  <si>
    <t xml:space="preserve">Закупка товаров, работ и услуг в целях капитального ремонта </t>
  </si>
  <si>
    <t>Прочую закупку товаров, работ и услуг, всего, из них:</t>
  </si>
  <si>
    <t>Возврат в бюджет средств субсидии</t>
  </si>
  <si>
    <t>1.1.4.</t>
  </si>
  <si>
    <t>Прочие работы, услуги</t>
  </si>
  <si>
    <t>Другие расходы</t>
  </si>
  <si>
    <t>4.1.</t>
  </si>
  <si>
    <t>4.2.</t>
  </si>
  <si>
    <t>Оплата труда, всего, в том числе</t>
  </si>
  <si>
    <t>Транспортные услуги</t>
  </si>
  <si>
    <t>Услуги связи</t>
  </si>
  <si>
    <t>Коммунальные услуги</t>
  </si>
  <si>
    <t>Арендная плата за пользование имущество</t>
  </si>
  <si>
    <t>Работы, услуги по содержанию имущества</t>
  </si>
  <si>
    <t>Страхование</t>
  </si>
  <si>
    <t xml:space="preserve">Увеличение стоимости материальных запасов </t>
  </si>
  <si>
    <t>Затраты на присмотр и уход льготной категории детей</t>
  </si>
  <si>
    <t>2.1.</t>
  </si>
  <si>
    <t>2.2.</t>
  </si>
  <si>
    <t>Организация отдыха детей в каникулярное время, прочие услуги</t>
  </si>
  <si>
    <t xml:space="preserve">Организация отдыха детей в каникулярное время, увеличение стоимости материальных запасов </t>
  </si>
  <si>
    <t>Увеличение стоимости основных средств</t>
  </si>
  <si>
    <t>4.2.1.</t>
  </si>
  <si>
    <t>4.2.2.</t>
  </si>
  <si>
    <t>4.2.3.</t>
  </si>
  <si>
    <t>Доходы по условным арендным платежам</t>
  </si>
  <si>
    <t>Доходы от штрафных санкций за нарушение законодательства о закупках и условий контракта</t>
  </si>
  <si>
    <t>Добровольные пожертвования</t>
  </si>
  <si>
    <t>Увеличение стоимости строительных материалов</t>
  </si>
  <si>
    <t>Увеличение стоимости мягкого инвентаря</t>
  </si>
  <si>
    <t>Платные услуги</t>
  </si>
  <si>
    <t>Родительская плата</t>
  </si>
  <si>
    <t>Прочие доходы</t>
  </si>
  <si>
    <t>Приложение к Порядку</t>
  </si>
  <si>
    <t>7.</t>
  </si>
  <si>
    <t>УТВЕРЖДАЮ</t>
  </si>
  <si>
    <t>(должность лица, утверждающего документ)</t>
  </si>
  <si>
    <t>(подпись)</t>
  </si>
  <si>
    <t>(расшифровка подписи)</t>
  </si>
  <si>
    <t xml:space="preserve">                                                              </t>
  </si>
  <si>
    <t xml:space="preserve"> «______»__________________20__г.</t>
  </si>
  <si>
    <t>ПЛАН ФИНАНСОВО-ХОЗЯЙСТВЕННОЙ ДЕЯТЕЛЬНОСТИ</t>
  </si>
  <si>
    <t>Коды</t>
  </si>
  <si>
    <t xml:space="preserve">от  «_______»______________20____г.   </t>
  </si>
  <si>
    <t>Орган, осуществляющий</t>
  </si>
  <si>
    <t xml:space="preserve">                    </t>
  </si>
  <si>
    <t xml:space="preserve">  Дата               </t>
  </si>
  <si>
    <t xml:space="preserve">функции и полномочия                                    по Сводному реестру     </t>
  </si>
  <si>
    <t xml:space="preserve">учредителя </t>
  </si>
  <si>
    <t>016</t>
  </si>
  <si>
    <t>Управление образования</t>
  </si>
  <si>
    <t xml:space="preserve">  глава по БК</t>
  </si>
  <si>
    <t>администрации города Хабаровска</t>
  </si>
  <si>
    <t xml:space="preserve">   по Сводному реестру</t>
  </si>
  <si>
    <t xml:space="preserve">  </t>
  </si>
  <si>
    <t xml:space="preserve">Учреждение: муниципальное автономное учреждение                            </t>
  </si>
  <si>
    <t xml:space="preserve"> ИНН</t>
  </si>
  <si>
    <t>дополнительного образования г.Хабаровска</t>
  </si>
  <si>
    <t xml:space="preserve"> КПП</t>
  </si>
  <si>
    <t>272401001</t>
  </si>
  <si>
    <t xml:space="preserve"> по ОКЕИ</t>
  </si>
  <si>
    <t xml:space="preserve"> </t>
  </si>
  <si>
    <t>Единица измерения: руб.</t>
  </si>
  <si>
    <t xml:space="preserve">Директор МАУ ДО ДЮЦ «Восхождение» </t>
  </si>
  <si>
    <t>Е.Н. Зыкова</t>
  </si>
  <si>
    <t>2724013329</t>
  </si>
  <si>
    <t xml:space="preserve"> «Детский юношеский центр «Восхождение»          </t>
  </si>
  <si>
    <t>Раздел 1. Поступления и выплаты</t>
  </si>
  <si>
    <t>КБК</t>
  </si>
  <si>
    <t>КОСГУ</t>
  </si>
  <si>
    <t xml:space="preserve">в том числе </t>
  </si>
  <si>
    <t>Расходы за счет средств местного бюджета</t>
  </si>
  <si>
    <t>Расходы за счет средств краевого бюджета</t>
  </si>
  <si>
    <t>2001-К</t>
  </si>
  <si>
    <t>22(23)-50270-00000-01006</t>
  </si>
  <si>
    <t>благоустройство зданий  в целях соблюдения требований к воздушно-тепловому режиму, водоснабжению и канализации (20-52550-00000-00000)</t>
  </si>
  <si>
    <t>22(23)-53040-00000-00002</t>
  </si>
  <si>
    <t>……..</t>
  </si>
  <si>
    <t>22(23)-53030-00000-00000)</t>
  </si>
  <si>
    <t>создание безбарьерной среды для инвалидов и других маломобильных групп населения  (20-50270-00000-01006)</t>
  </si>
  <si>
    <t>Остаток средств на начало текущего финансового года</t>
  </si>
  <si>
    <t>Остаток средств на конец текущего финансового года</t>
  </si>
  <si>
    <t>Доходы от оказания услуг, работ, компенсации затрат учреждений, в том числе</t>
  </si>
  <si>
    <t>Поступления из ФСС</t>
  </si>
  <si>
    <t>Реализация основных средств</t>
  </si>
  <si>
    <t>Реализация материальных запасов</t>
  </si>
  <si>
    <t>Прочие поступления, в том числе</t>
  </si>
  <si>
    <t>Увеличение остатков денежных средств за счет возврата дебиторской задолженности прошлых лет</t>
  </si>
  <si>
    <t>На выплаты по оплате труда</t>
  </si>
  <si>
    <t>На иные выплаты работникам</t>
  </si>
  <si>
    <t>Социальные и иные выплаты населению, всего, в том числе</t>
  </si>
  <si>
    <t>1.1.2.1</t>
  </si>
  <si>
    <t>Социальные выплаты гражданам</t>
  </si>
  <si>
    <t>Пособия, компенсации и иные социальные выплаты гражданам, кроме публичных нормативных обязательств</t>
  </si>
  <si>
    <t>Приобретение товаров, работ, услуг в пользу граждан в целях их социального обеспечения</t>
  </si>
  <si>
    <t>1.1.2.2.</t>
  </si>
  <si>
    <t>Выплаты стипендий, осуществление иных расходов на социальную поддержку обучающихся за счет средств стипендиального фонда</t>
  </si>
  <si>
    <t>1.1.2.3.</t>
  </si>
  <si>
    <t>На премирование физических лиц за достижения в области культуры, искусства, образования, науки и техники, предоставление грантов</t>
  </si>
  <si>
    <t>Налог на имущество организаций</t>
  </si>
  <si>
    <t>Иные налоги</t>
  </si>
  <si>
    <t>Уплата штрафов</t>
  </si>
  <si>
    <t>Прочие расходы (кроме расходов на закупку товаров, работ, услуг), всего, из них:</t>
  </si>
  <si>
    <t>1.1.5.</t>
  </si>
  <si>
    <t>1.1.5.1</t>
  </si>
  <si>
    <t>Закупку научно-исследовательских, опытно-конструкторских и технологических работ</t>
  </si>
  <si>
    <t>1.1.5.2.</t>
  </si>
  <si>
    <t>1.1.5.3</t>
  </si>
  <si>
    <t>Увеличение стоимости лекарственных препаратов и материалов, применяемых в медицинских целях</t>
  </si>
  <si>
    <t>1.1.5.4.</t>
  </si>
  <si>
    <t>1.1.5.5.</t>
  </si>
  <si>
    <t>Специальные расходы</t>
  </si>
  <si>
    <t>2.1.1.</t>
  </si>
  <si>
    <t>2.1.2.</t>
  </si>
  <si>
    <t>2.1.3.</t>
  </si>
  <si>
    <t>2.2.1.</t>
  </si>
  <si>
    <t>2.2.2.</t>
  </si>
  <si>
    <t>2.2.3.</t>
  </si>
  <si>
    <t>2.3.</t>
  </si>
  <si>
    <t>2.4.</t>
  </si>
  <si>
    <t>2.5.</t>
  </si>
  <si>
    <t>2.5.1.</t>
  </si>
  <si>
    <t>2.5.2.</t>
  </si>
  <si>
    <t>2.5.3.</t>
  </si>
  <si>
    <t>Пособия по социальной помощи населению в натуральной форме</t>
  </si>
  <si>
    <t>Увеличение стоимости лекарственных препаратов</t>
  </si>
  <si>
    <t>2.5.4.</t>
  </si>
  <si>
    <t>2.5.5.</t>
  </si>
  <si>
    <t>3.1.</t>
  </si>
  <si>
    <t>3.1.1.</t>
  </si>
  <si>
    <t>3.1.2.</t>
  </si>
  <si>
    <t>3.1.3.</t>
  </si>
  <si>
    <t>3.2.</t>
  </si>
  <si>
    <t>3.2.1.</t>
  </si>
  <si>
    <t>3.2.2.</t>
  </si>
  <si>
    <t>3.2.3.</t>
  </si>
  <si>
    <t>3.3.</t>
  </si>
  <si>
    <t>3.4.</t>
  </si>
  <si>
    <t>3.5.</t>
  </si>
  <si>
    <t>3.5.1.</t>
  </si>
  <si>
    <t>3.5.2.</t>
  </si>
  <si>
    <t>3.5.3.</t>
  </si>
  <si>
    <t>4.1.1.</t>
  </si>
  <si>
    <t>4.1.2.</t>
  </si>
  <si>
    <t>4.1.3.</t>
  </si>
  <si>
    <t>4.3.</t>
  </si>
  <si>
    <t>4.4.</t>
  </si>
  <si>
    <t>4.5.</t>
  </si>
  <si>
    <t>4.5.1.</t>
  </si>
  <si>
    <t>4.5.2.</t>
  </si>
  <si>
    <t>4.5.3.</t>
  </si>
  <si>
    <t>4.5.4.</t>
  </si>
  <si>
    <t>4.5.5.</t>
  </si>
  <si>
    <t>Выплаты, уменьшающие доход, всего, в том числе:</t>
  </si>
  <si>
    <t>Налог на прибыль</t>
  </si>
  <si>
    <t>Налог на добавленную стоимость</t>
  </si>
  <si>
    <t>Прочие налоги, уменьшающие доход</t>
  </si>
  <si>
    <t>Прочие выплаты, всего, из них</t>
  </si>
  <si>
    <t>НА 2023 ГОД И ПЛАНОВЫЙ ПЕРИОД НА 2024 И НА 2025 ГОДОВ</t>
  </si>
  <si>
    <t xml:space="preserve"> Поступления и выплаты плана финансово-хозяйственной деятельности  МАУ ДО ДЮЦ "Восхождение"  за 2022 год и плановые на  2023-2024 гг.                   </t>
  </si>
  <si>
    <t xml:space="preserve">ВСЕГО   ___2022____ год   (очередной год), руб.        </t>
  </si>
  <si>
    <t>_____2023_____ год, руб. (1-й год планового периода)</t>
  </si>
  <si>
    <t>___2024_______ год, руб. (2-й год планового периода)</t>
  </si>
  <si>
    <t>0403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</si>
</sst>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i/>
      <sz val="15"/>
      <name val="Times New Roman"/>
      <family val="1"/>
      <charset val="204"/>
    </font>
    <font>
      <b/>
      <i/>
      <sz val="15"/>
      <color theme="1"/>
      <name val="Times New Roman"/>
      <family val="1"/>
      <charset val="204"/>
    </font>
    <font>
      <i/>
      <sz val="15"/>
      <name val="Times New Roman"/>
      <family val="1"/>
      <charset val="204"/>
    </font>
    <font>
      <i/>
      <sz val="15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43" fontId="10" fillId="0" borderId="0" applyFont="0" applyFill="0" applyBorder="0" applyAlignment="0" applyProtection="0"/>
  </cellStyleXfs>
  <cellXfs count="137">
    <xf numFmtId="0" fontId="0" fillId="0" borderId="0" xfId="0"/>
    <xf numFmtId="0" fontId="4" fillId="2" borderId="0" xfId="0" applyFont="1" applyFill="1" applyAlignment="1">
      <alignment horizontal="center"/>
    </xf>
    <xf numFmtId="4" fontId="0" fillId="2" borderId="0" xfId="0" applyNumberFormat="1" applyFill="1"/>
    <xf numFmtId="0" fontId="12" fillId="2" borderId="1" xfId="0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wrapText="1"/>
    </xf>
    <xf numFmtId="0" fontId="4" fillId="2" borderId="0" xfId="0" applyFont="1" applyFill="1"/>
    <xf numFmtId="0" fontId="13" fillId="3" borderId="1" xfId="0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4" fontId="13" fillId="3" borderId="1" xfId="0" applyNumberFormat="1" applyFont="1" applyFill="1" applyBorder="1" applyAlignment="1">
      <alignment horizontal="center" wrapText="1"/>
    </xf>
    <xf numFmtId="0" fontId="11" fillId="3" borderId="1" xfId="0" applyFont="1" applyFill="1" applyBorder="1" applyAlignment="1">
      <alignment horizontal="center" vertical="center" wrapText="1"/>
    </xf>
    <xf numFmtId="4" fontId="11" fillId="3" borderId="1" xfId="0" applyNumberFormat="1" applyFont="1" applyFill="1" applyBorder="1" applyAlignment="1">
      <alignment horizontal="right" vertical="center" wrapText="1"/>
    </xf>
    <xf numFmtId="4" fontId="13" fillId="2" borderId="1" xfId="0" applyNumberFormat="1" applyFont="1" applyFill="1" applyBorder="1" applyAlignment="1">
      <alignment horizontal="center" wrapText="1"/>
    </xf>
    <xf numFmtId="2" fontId="6" fillId="3" borderId="1" xfId="0" applyNumberFormat="1" applyFont="1" applyFill="1" applyBorder="1" applyAlignment="1">
      <alignment horizontal="center" wrapText="1"/>
    </xf>
    <xf numFmtId="2" fontId="8" fillId="2" borderId="1" xfId="0" applyNumberFormat="1" applyFont="1" applyFill="1" applyBorder="1" applyAlignment="1">
      <alignment horizont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wrapText="1"/>
    </xf>
    <xf numFmtId="2" fontId="5" fillId="3" borderId="1" xfId="0" applyNumberFormat="1" applyFont="1" applyFill="1" applyBorder="1" applyAlignment="1">
      <alignment horizontal="center" wrapText="1"/>
    </xf>
    <xf numFmtId="2" fontId="5" fillId="2" borderId="1" xfId="0" applyNumberFormat="1" applyFont="1" applyFill="1" applyBorder="1" applyAlignment="1">
      <alignment horizontal="center" wrapText="1"/>
    </xf>
    <xf numFmtId="2" fontId="6" fillId="2" borderId="1" xfId="0" applyNumberFormat="1" applyFont="1" applyFill="1" applyBorder="1" applyAlignment="1">
      <alignment horizontal="center" wrapText="1"/>
    </xf>
    <xf numFmtId="0" fontId="1" fillId="0" borderId="0" xfId="0" applyFont="1"/>
    <xf numFmtId="0" fontId="16" fillId="0" borderId="0" xfId="0" applyFont="1" applyAlignment="1"/>
    <xf numFmtId="0" fontId="16" fillId="0" borderId="0" xfId="0" applyFont="1" applyAlignment="1">
      <alignment horizontal="center"/>
    </xf>
    <xf numFmtId="0" fontId="2" fillId="0" borderId="0" xfId="0" applyFont="1" applyAlignment="1"/>
    <xf numFmtId="0" fontId="1" fillId="0" borderId="0" xfId="0" applyFont="1" applyBorder="1"/>
    <xf numFmtId="0" fontId="16" fillId="0" borderId="0" xfId="0" applyFont="1" applyBorder="1"/>
    <xf numFmtId="0" fontId="16" fillId="0" borderId="2" xfId="0" applyFont="1" applyBorder="1"/>
    <xf numFmtId="0" fontId="18" fillId="0" borderId="0" xfId="0" applyFont="1" applyBorder="1" applyAlignment="1">
      <alignment vertical="top"/>
    </xf>
    <xf numFmtId="0" fontId="18" fillId="0" borderId="0" xfId="0" applyFont="1" applyBorder="1" applyAlignment="1">
      <alignment horizontal="center" vertical="top"/>
    </xf>
    <xf numFmtId="0" fontId="16" fillId="0" borderId="0" xfId="0" applyFont="1" applyAlignment="1">
      <alignment vertical="center"/>
    </xf>
    <xf numFmtId="0" fontId="1" fillId="0" borderId="0" xfId="0" applyFont="1" applyAlignment="1"/>
    <xf numFmtId="0" fontId="16" fillId="0" borderId="0" xfId="0" applyFont="1"/>
    <xf numFmtId="0" fontId="4" fillId="0" borderId="0" xfId="0" applyFont="1"/>
    <xf numFmtId="0" fontId="2" fillId="0" borderId="0" xfId="0" applyFont="1"/>
    <xf numFmtId="0" fontId="2" fillId="0" borderId="1" xfId="0" applyFont="1" applyBorder="1"/>
    <xf numFmtId="0" fontId="9" fillId="0" borderId="0" xfId="0" applyFont="1"/>
    <xf numFmtId="0" fontId="2" fillId="0" borderId="0" xfId="0" applyFont="1" applyAlignment="1">
      <alignment vertical="center"/>
    </xf>
    <xf numFmtId="0" fontId="2" fillId="0" borderId="5" xfId="0" applyFont="1" applyBorder="1" applyAlignment="1"/>
    <xf numFmtId="49" fontId="2" fillId="0" borderId="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Border="1"/>
    <xf numFmtId="0" fontId="16" fillId="2" borderId="0" xfId="0" applyFont="1" applyFill="1"/>
    <xf numFmtId="0" fontId="16" fillId="2" borderId="0" xfId="0" applyFont="1" applyFill="1" applyAlignment="1">
      <alignment vertical="center"/>
    </xf>
    <xf numFmtId="3" fontId="11" fillId="3" borderId="1" xfId="0" applyNumberFormat="1" applyFont="1" applyFill="1" applyBorder="1" applyAlignment="1">
      <alignment horizontal="center" wrapText="1"/>
    </xf>
    <xf numFmtId="4" fontId="11" fillId="3" borderId="1" xfId="0" applyNumberFormat="1" applyFont="1" applyFill="1" applyBorder="1" applyAlignment="1">
      <alignment horizontal="center" wrapText="1"/>
    </xf>
    <xf numFmtId="0" fontId="11" fillId="2" borderId="0" xfId="0" applyFont="1" applyFill="1"/>
    <xf numFmtId="0" fontId="14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3" fontId="11" fillId="2" borderId="1" xfId="0" applyNumberFormat="1" applyFont="1" applyFill="1" applyBorder="1" applyAlignment="1">
      <alignment horizontal="center" wrapText="1"/>
    </xf>
    <xf numFmtId="4" fontId="14" fillId="2" borderId="1" xfId="0" applyNumberFormat="1" applyFont="1" applyFill="1" applyBorder="1" applyAlignment="1">
      <alignment horizontal="center" wrapText="1"/>
    </xf>
    <xf numFmtId="3" fontId="14" fillId="2" borderId="1" xfId="0" applyNumberFormat="1" applyFont="1" applyFill="1" applyBorder="1" applyAlignment="1">
      <alignment horizontal="center" wrapText="1"/>
    </xf>
    <xf numFmtId="0" fontId="14" fillId="2" borderId="0" xfId="0" applyFont="1" applyFill="1"/>
    <xf numFmtId="0" fontId="14" fillId="2" borderId="1" xfId="0" applyFont="1" applyFill="1" applyBorder="1" applyAlignment="1">
      <alignment horizontal="left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43" fontId="5" fillId="3" borderId="1" xfId="2" applyFont="1" applyFill="1" applyBorder="1" applyAlignment="1">
      <alignment horizontal="center" vertical="center" wrapText="1"/>
    </xf>
    <xf numFmtId="43" fontId="5" fillId="3" borderId="1" xfId="2" applyFont="1" applyFill="1" applyBorder="1" applyAlignment="1">
      <alignment horizontal="center" wrapText="1"/>
    </xf>
    <xf numFmtId="0" fontId="13" fillId="2" borderId="0" xfId="0" applyFont="1" applyFill="1"/>
    <xf numFmtId="0" fontId="13" fillId="2" borderId="1" xfId="0" applyFont="1" applyFill="1" applyBorder="1" applyAlignment="1">
      <alignment horizontal="left" vertical="center" wrapText="1"/>
    </xf>
    <xf numFmtId="0" fontId="12" fillId="2" borderId="0" xfId="0" applyFont="1" applyFill="1"/>
    <xf numFmtId="43" fontId="5" fillId="2" borderId="1" xfId="2" applyFont="1" applyFill="1" applyBorder="1" applyAlignment="1">
      <alignment horizontal="center" wrapText="1"/>
    </xf>
    <xf numFmtId="0" fontId="20" fillId="2" borderId="0" xfId="0" applyFont="1" applyFill="1"/>
    <xf numFmtId="0" fontId="21" fillId="2" borderId="0" xfId="0" applyFont="1" applyFill="1"/>
    <xf numFmtId="4" fontId="11" fillId="2" borderId="1" xfId="0" applyNumberFormat="1" applyFont="1" applyFill="1" applyBorder="1" applyAlignment="1">
      <alignment horizontal="center" wrapText="1"/>
    </xf>
    <xf numFmtId="43" fontId="6" fillId="3" borderId="1" xfId="2" applyFont="1" applyFill="1" applyBorder="1" applyAlignment="1">
      <alignment horizontal="center" wrapText="1"/>
    </xf>
    <xf numFmtId="3" fontId="13" fillId="2" borderId="1" xfId="0" applyNumberFormat="1" applyFont="1" applyFill="1" applyBorder="1" applyAlignment="1">
      <alignment horizontal="center" wrapText="1"/>
    </xf>
    <xf numFmtId="0" fontId="20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2" fontId="14" fillId="2" borderId="1" xfId="0" applyNumberFormat="1" applyFont="1" applyFill="1" applyBorder="1" applyAlignment="1">
      <alignment horizontal="center" wrapText="1"/>
    </xf>
    <xf numFmtId="49" fontId="13" fillId="3" borderId="1" xfId="0" applyNumberFormat="1" applyFont="1" applyFill="1" applyBorder="1" applyAlignment="1">
      <alignment horizontal="center" vertical="center" wrapText="1"/>
    </xf>
    <xf numFmtId="3" fontId="13" fillId="3" borderId="1" xfId="0" applyNumberFormat="1" applyFont="1" applyFill="1" applyBorder="1" applyAlignment="1">
      <alignment horizontal="center" wrapText="1"/>
    </xf>
    <xf numFmtId="16" fontId="20" fillId="2" borderId="1" xfId="0" applyNumberFormat="1" applyFont="1" applyFill="1" applyBorder="1" applyAlignment="1">
      <alignment horizontal="center" vertical="center" wrapText="1"/>
    </xf>
    <xf numFmtId="2" fontId="6" fillId="2" borderId="0" xfId="0" applyNumberFormat="1" applyFont="1" applyFill="1" applyBorder="1" applyAlignment="1">
      <alignment horizontal="center" wrapText="1"/>
    </xf>
    <xf numFmtId="0" fontId="20" fillId="2" borderId="0" xfId="0" applyFont="1" applyFill="1" applyBorder="1"/>
    <xf numFmtId="0" fontId="21" fillId="2" borderId="0" xfId="0" applyFont="1" applyFill="1" applyBorder="1"/>
    <xf numFmtId="2" fontId="21" fillId="2" borderId="0" xfId="0" applyNumberFormat="1" applyFont="1" applyFill="1" applyBorder="1"/>
    <xf numFmtId="43" fontId="11" fillId="2" borderId="1" xfId="2" applyFont="1" applyFill="1" applyBorder="1" applyAlignment="1">
      <alignment horizontal="center" wrapText="1"/>
    </xf>
    <xf numFmtId="43" fontId="6" fillId="2" borderId="1" xfId="2" applyFont="1" applyFill="1" applyBorder="1" applyAlignment="1">
      <alignment horizontal="center" wrapText="1"/>
    </xf>
    <xf numFmtId="0" fontId="3" fillId="2" borderId="0" xfId="0" applyFont="1" applyFill="1"/>
    <xf numFmtId="4" fontId="11" fillId="3" borderId="1" xfId="0" applyNumberFormat="1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/>
    </xf>
    <xf numFmtId="0" fontId="16" fillId="2" borderId="0" xfId="0" applyFont="1" applyFill="1" applyAlignment="1"/>
    <xf numFmtId="4" fontId="4" fillId="2" borderId="0" xfId="0" applyNumberFormat="1" applyFont="1" applyFill="1"/>
    <xf numFmtId="0" fontId="11" fillId="3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" fontId="12" fillId="3" borderId="1" xfId="0" applyNumberFormat="1" applyFont="1" applyFill="1" applyBorder="1" applyAlignment="1">
      <alignment horizontal="center" wrapText="1"/>
    </xf>
    <xf numFmtId="4" fontId="21" fillId="2" borderId="0" xfId="0" applyNumberFormat="1" applyFont="1" applyFill="1"/>
    <xf numFmtId="4" fontId="12" fillId="2" borderId="0" xfId="0" applyNumberFormat="1" applyFont="1" applyFill="1"/>
    <xf numFmtId="49" fontId="2" fillId="0" borderId="3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49" fontId="2" fillId="0" borderId="4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horizontal="right" vertical="top"/>
    </xf>
    <xf numFmtId="0" fontId="1" fillId="0" borderId="0" xfId="0" applyFont="1" applyAlignment="1">
      <alignment horizontal="center"/>
    </xf>
    <xf numFmtId="0" fontId="16" fillId="2" borderId="0" xfId="0" applyFont="1" applyFill="1" applyAlignment="1">
      <alignment horizontal="right"/>
    </xf>
    <xf numFmtId="0" fontId="11" fillId="3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11" fillId="3" borderId="8" xfId="0" applyFont="1" applyFill="1" applyBorder="1" applyAlignment="1">
      <alignment horizontal="left" vertical="center" wrapText="1"/>
    </xf>
    <xf numFmtId="0" fontId="11" fillId="3" borderId="10" xfId="0" applyFont="1" applyFill="1" applyBorder="1" applyAlignment="1">
      <alignment horizontal="left" vertical="center" wrapText="1"/>
    </xf>
    <xf numFmtId="0" fontId="16" fillId="2" borderId="0" xfId="0" applyFont="1" applyFill="1" applyAlignment="1">
      <alignment horizontal="right" vertical="center"/>
    </xf>
    <xf numFmtId="0" fontId="11" fillId="2" borderId="0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center" vertical="top" wrapText="1"/>
    </xf>
    <xf numFmtId="0" fontId="0" fillId="0" borderId="2" xfId="0" applyBorder="1" applyAlignment="1"/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1"/>
  <sheetViews>
    <sheetView topLeftCell="A16" workbookViewId="0">
      <selection activeCell="N20" sqref="N20"/>
    </sheetView>
  </sheetViews>
  <sheetFormatPr defaultRowHeight="15" x14ac:dyDescent="0.25"/>
  <cols>
    <col min="5" max="5" width="10.85546875" customWidth="1"/>
    <col min="6" max="6" width="11.7109375" customWidth="1"/>
    <col min="7" max="7" width="5.85546875" customWidth="1"/>
    <col min="8" max="8" width="7.5703125" customWidth="1"/>
    <col min="9" max="9" width="16.28515625" customWidth="1"/>
  </cols>
  <sheetData>
    <row r="1" spans="1:11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8.75" x14ac:dyDescent="0.3">
      <c r="A2" s="22"/>
      <c r="B2" s="22"/>
      <c r="C2" s="22"/>
      <c r="D2" s="23"/>
      <c r="E2" s="23"/>
      <c r="F2" s="112" t="s">
        <v>83</v>
      </c>
      <c r="G2" s="112"/>
      <c r="H2" s="112"/>
      <c r="I2" s="112"/>
      <c r="J2" s="22"/>
      <c r="K2" s="22"/>
    </row>
    <row r="3" spans="1:11" ht="18.75" x14ac:dyDescent="0.3">
      <c r="A3" s="22"/>
      <c r="B3" s="22"/>
      <c r="C3" s="22"/>
      <c r="D3" s="23"/>
      <c r="E3" s="23"/>
      <c r="F3" s="24"/>
      <c r="G3" s="24"/>
      <c r="H3" s="24"/>
      <c r="I3" s="24"/>
      <c r="J3" s="22"/>
      <c r="K3" s="22"/>
    </row>
    <row r="4" spans="1:11" ht="15" customHeight="1" x14ac:dyDescent="0.3">
      <c r="A4" s="22"/>
      <c r="B4" s="22"/>
      <c r="C4" s="22"/>
      <c r="D4" s="109" t="s">
        <v>111</v>
      </c>
      <c r="E4" s="109"/>
      <c r="F4" s="109"/>
      <c r="G4" s="109"/>
      <c r="H4" s="109"/>
      <c r="I4" s="109"/>
      <c r="J4" s="22"/>
      <c r="K4" s="22"/>
    </row>
    <row r="5" spans="1:11" x14ac:dyDescent="0.25">
      <c r="A5" s="22"/>
      <c r="B5" s="22"/>
      <c r="C5" s="22"/>
      <c r="D5" s="26"/>
      <c r="E5" s="113" t="s">
        <v>84</v>
      </c>
      <c r="F5" s="113"/>
      <c r="G5" s="113"/>
      <c r="H5" s="113"/>
      <c r="I5" s="113"/>
      <c r="J5" s="22"/>
      <c r="K5" s="22"/>
    </row>
    <row r="6" spans="1:11" ht="27.75" customHeight="1" x14ac:dyDescent="0.3">
      <c r="A6" s="22"/>
      <c r="B6" s="22"/>
      <c r="C6" s="22"/>
      <c r="D6" s="26"/>
      <c r="E6" s="27"/>
      <c r="F6" s="28"/>
      <c r="G6" s="109" t="s">
        <v>112</v>
      </c>
      <c r="H6" s="109"/>
      <c r="I6" s="109"/>
      <c r="J6" s="22"/>
      <c r="K6" s="22"/>
    </row>
    <row r="7" spans="1:11" x14ac:dyDescent="0.25">
      <c r="A7" s="22"/>
      <c r="B7" s="22"/>
      <c r="C7" s="22"/>
      <c r="D7" s="29"/>
      <c r="E7" s="29"/>
      <c r="F7" s="30" t="s">
        <v>85</v>
      </c>
      <c r="G7" s="114" t="s">
        <v>86</v>
      </c>
      <c r="H7" s="114"/>
      <c r="I7" s="114"/>
      <c r="J7" s="22"/>
      <c r="K7" s="22"/>
    </row>
    <row r="8" spans="1:11" ht="29.25" customHeight="1" x14ac:dyDescent="0.25">
      <c r="A8" s="22"/>
      <c r="B8" s="31" t="s">
        <v>87</v>
      </c>
      <c r="C8" s="22"/>
      <c r="D8" s="32"/>
      <c r="E8" s="32"/>
      <c r="F8" s="115" t="s">
        <v>88</v>
      </c>
      <c r="G8" s="115"/>
      <c r="H8" s="115"/>
      <c r="I8" s="115"/>
      <c r="J8" s="22"/>
      <c r="K8" s="22"/>
    </row>
    <row r="9" spans="1:11" x14ac:dyDescent="0.2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</row>
    <row r="10" spans="1:11" x14ac:dyDescent="0.2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</row>
    <row r="11" spans="1:11" x14ac:dyDescent="0.2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</row>
    <row r="12" spans="1:11" x14ac:dyDescent="0.2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</row>
    <row r="13" spans="1:11" x14ac:dyDescent="0.2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</row>
    <row r="14" spans="1:11" x14ac:dyDescent="0.2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</row>
    <row r="15" spans="1:11" x14ac:dyDescent="0.2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</row>
    <row r="16" spans="1:11" s="34" customFormat="1" ht="18.75" x14ac:dyDescent="0.3">
      <c r="A16" s="110" t="s">
        <v>89</v>
      </c>
      <c r="B16" s="110"/>
      <c r="C16" s="110"/>
      <c r="D16" s="110"/>
      <c r="E16" s="110"/>
      <c r="F16" s="110"/>
      <c r="G16" s="110"/>
      <c r="H16" s="110"/>
      <c r="I16" s="110"/>
      <c r="J16" s="33"/>
      <c r="K16" s="33"/>
    </row>
    <row r="17" spans="1:11" s="34" customFormat="1" ht="18.75" x14ac:dyDescent="0.3">
      <c r="A17" s="110" t="s">
        <v>206</v>
      </c>
      <c r="B17" s="110"/>
      <c r="C17" s="110"/>
      <c r="D17" s="110"/>
      <c r="E17" s="110"/>
      <c r="F17" s="110"/>
      <c r="G17" s="110"/>
      <c r="H17" s="110"/>
      <c r="I17" s="110"/>
      <c r="J17" s="33"/>
      <c r="K17" s="33"/>
    </row>
    <row r="18" spans="1:11" x14ac:dyDescent="0.2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</row>
    <row r="19" spans="1:11" s="37" customFormat="1" ht="15.75" x14ac:dyDescent="0.25">
      <c r="A19" s="35"/>
      <c r="B19" s="35"/>
      <c r="C19" s="35"/>
      <c r="D19" s="35"/>
      <c r="E19" s="35"/>
      <c r="F19" s="35"/>
      <c r="G19" s="35"/>
      <c r="H19" s="35"/>
      <c r="I19" s="36" t="s">
        <v>90</v>
      </c>
      <c r="J19" s="35"/>
      <c r="K19" s="35"/>
    </row>
    <row r="20" spans="1:11" s="37" customFormat="1" ht="17.45" customHeight="1" x14ac:dyDescent="0.25">
      <c r="A20" s="35"/>
      <c r="B20" s="35" t="s">
        <v>91</v>
      </c>
      <c r="C20" s="35"/>
      <c r="D20" s="35"/>
      <c r="E20" s="35"/>
      <c r="F20" s="35"/>
      <c r="G20" s="35"/>
      <c r="H20" s="25"/>
      <c r="I20" s="104"/>
      <c r="J20" s="35"/>
      <c r="K20" s="35"/>
    </row>
    <row r="21" spans="1:11" s="37" customFormat="1" ht="17.45" customHeight="1" x14ac:dyDescent="0.25">
      <c r="A21" s="35"/>
      <c r="B21" s="35"/>
      <c r="C21" s="35"/>
      <c r="D21" s="35"/>
      <c r="E21" s="35"/>
      <c r="F21" s="35"/>
      <c r="G21" s="35"/>
      <c r="H21" s="25"/>
      <c r="I21" s="111"/>
      <c r="J21" s="35"/>
      <c r="K21" s="35"/>
    </row>
    <row r="22" spans="1:11" s="37" customFormat="1" ht="21.75" customHeight="1" x14ac:dyDescent="0.25">
      <c r="A22" s="38" t="s">
        <v>92</v>
      </c>
      <c r="B22" s="35"/>
      <c r="C22" s="35"/>
      <c r="D22" s="35"/>
      <c r="E22" s="35"/>
      <c r="F22" s="25" t="s">
        <v>93</v>
      </c>
      <c r="G22" s="25" t="s">
        <v>94</v>
      </c>
      <c r="H22" s="39"/>
      <c r="I22" s="105"/>
      <c r="J22" s="35"/>
      <c r="K22" s="35"/>
    </row>
    <row r="23" spans="1:11" s="37" customFormat="1" ht="24" customHeight="1" x14ac:dyDescent="0.25">
      <c r="A23" s="38" t="s">
        <v>95</v>
      </c>
      <c r="B23" s="35"/>
      <c r="C23" s="35"/>
      <c r="D23" s="35"/>
      <c r="E23" s="35"/>
      <c r="F23" s="35"/>
      <c r="G23" s="35"/>
      <c r="H23" s="35"/>
      <c r="I23" s="40"/>
      <c r="J23" s="35"/>
      <c r="K23" s="35"/>
    </row>
    <row r="24" spans="1:11" s="37" customFormat="1" ht="15.95" customHeight="1" x14ac:dyDescent="0.25">
      <c r="A24" s="38" t="s">
        <v>96</v>
      </c>
      <c r="B24" s="35"/>
      <c r="C24" s="35"/>
      <c r="D24" s="35"/>
      <c r="E24" s="35"/>
      <c r="F24" s="35"/>
      <c r="G24" s="35"/>
      <c r="H24" s="35"/>
      <c r="I24" s="104" t="s">
        <v>97</v>
      </c>
      <c r="J24" s="35"/>
      <c r="K24" s="35"/>
    </row>
    <row r="25" spans="1:11" s="37" customFormat="1" ht="15.75" x14ac:dyDescent="0.25">
      <c r="A25" s="38" t="s">
        <v>98</v>
      </c>
      <c r="B25" s="38"/>
      <c r="C25" s="38"/>
      <c r="D25" s="38"/>
      <c r="E25" s="38"/>
      <c r="F25" s="107" t="s">
        <v>99</v>
      </c>
      <c r="G25" s="107"/>
      <c r="H25" s="41"/>
      <c r="I25" s="105"/>
      <c r="J25" s="35"/>
      <c r="K25" s="35"/>
    </row>
    <row r="26" spans="1:11" s="37" customFormat="1" ht="15.75" x14ac:dyDescent="0.25">
      <c r="A26" s="38" t="s">
        <v>100</v>
      </c>
      <c r="B26" s="35"/>
      <c r="C26" s="35"/>
      <c r="D26" s="35"/>
      <c r="E26" s="35"/>
      <c r="F26" s="35"/>
      <c r="G26" s="35"/>
      <c r="H26" s="35"/>
      <c r="I26" s="104"/>
      <c r="J26" s="35"/>
      <c r="K26" s="35"/>
    </row>
    <row r="27" spans="1:11" s="37" customFormat="1" ht="15" customHeight="1" x14ac:dyDescent="0.25">
      <c r="A27" s="38"/>
      <c r="B27" s="38"/>
      <c r="C27" s="38"/>
      <c r="D27" s="38"/>
      <c r="E27" s="107" t="s">
        <v>101</v>
      </c>
      <c r="F27" s="107"/>
      <c r="G27" s="107"/>
      <c r="H27" s="41"/>
      <c r="I27" s="105"/>
      <c r="J27" s="35"/>
      <c r="K27" s="35"/>
    </row>
    <row r="28" spans="1:11" s="37" customFormat="1" ht="15.75" x14ac:dyDescent="0.25">
      <c r="A28" s="42" t="s">
        <v>102</v>
      </c>
      <c r="B28" s="35"/>
      <c r="C28" s="35"/>
      <c r="D28" s="35"/>
      <c r="E28" s="35"/>
      <c r="F28" s="35"/>
      <c r="G28" s="35"/>
      <c r="H28" s="35"/>
      <c r="I28" s="104" t="s">
        <v>113</v>
      </c>
      <c r="J28" s="35"/>
      <c r="K28" s="35"/>
    </row>
    <row r="29" spans="1:11" s="37" customFormat="1" ht="15" customHeight="1" x14ac:dyDescent="0.25">
      <c r="A29" s="38" t="s">
        <v>103</v>
      </c>
      <c r="B29" s="38"/>
      <c r="C29" s="38"/>
      <c r="D29" s="38"/>
      <c r="E29" s="38"/>
      <c r="F29" s="38"/>
      <c r="G29" s="38" t="s">
        <v>104</v>
      </c>
      <c r="H29" s="41"/>
      <c r="I29" s="105"/>
      <c r="J29" s="35"/>
      <c r="K29" s="35"/>
    </row>
    <row r="30" spans="1:11" s="37" customFormat="1" ht="24.75" customHeight="1" x14ac:dyDescent="0.25">
      <c r="A30" s="38" t="s">
        <v>105</v>
      </c>
      <c r="B30" s="38"/>
      <c r="C30" s="38"/>
      <c r="D30" s="38"/>
      <c r="E30" s="38"/>
      <c r="F30" s="38"/>
      <c r="G30" s="38" t="s">
        <v>106</v>
      </c>
      <c r="H30" s="41"/>
      <c r="I30" s="43" t="s">
        <v>107</v>
      </c>
      <c r="J30" s="35"/>
      <c r="K30" s="35"/>
    </row>
    <row r="31" spans="1:11" s="37" customFormat="1" ht="23.25" customHeight="1" x14ac:dyDescent="0.25">
      <c r="A31" s="38" t="s">
        <v>114</v>
      </c>
      <c r="B31" s="35"/>
      <c r="C31" s="35"/>
      <c r="D31" s="35"/>
      <c r="E31" s="35"/>
      <c r="F31" s="106" t="s">
        <v>108</v>
      </c>
      <c r="G31" s="106"/>
      <c r="H31" s="35"/>
      <c r="I31" s="44"/>
      <c r="J31" s="35"/>
      <c r="K31" s="35"/>
    </row>
    <row r="32" spans="1:11" s="37" customFormat="1" ht="15.75" x14ac:dyDescent="0.25">
      <c r="A32" s="38"/>
      <c r="B32" s="38"/>
      <c r="C32" s="38"/>
      <c r="D32" s="38"/>
      <c r="E32" s="38"/>
      <c r="F32" s="107" t="s">
        <v>109</v>
      </c>
      <c r="G32" s="107"/>
      <c r="H32" s="42"/>
      <c r="I32" s="45"/>
      <c r="J32" s="35"/>
      <c r="K32" s="35"/>
    </row>
    <row r="33" spans="1:11" s="37" customFormat="1" ht="15.75" x14ac:dyDescent="0.25">
      <c r="A33" s="38"/>
      <c r="B33" s="35"/>
      <c r="C33" s="35"/>
      <c r="D33" s="35"/>
      <c r="E33" s="35"/>
      <c r="F33" s="35"/>
      <c r="G33" s="35"/>
      <c r="H33" s="35"/>
      <c r="I33" s="46"/>
      <c r="J33" s="35"/>
      <c r="K33" s="35"/>
    </row>
    <row r="34" spans="1:11" s="37" customFormat="1" ht="15.75" x14ac:dyDescent="0.25">
      <c r="A34" s="38" t="s">
        <v>110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</row>
    <row r="35" spans="1:11" ht="15.95" customHeight="1" x14ac:dyDescent="0.25">
      <c r="A35" s="108"/>
      <c r="B35" s="108"/>
      <c r="C35" s="108"/>
      <c r="D35" s="22"/>
      <c r="E35" s="22"/>
      <c r="F35" s="22"/>
      <c r="G35" s="22"/>
      <c r="H35" s="22"/>
      <c r="I35" s="22"/>
      <c r="J35" s="22"/>
      <c r="K35" s="22"/>
    </row>
    <row r="36" spans="1:11" x14ac:dyDescent="0.2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</row>
    <row r="37" spans="1:11" x14ac:dyDescent="0.2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</row>
    <row r="38" spans="1:11" x14ac:dyDescent="0.2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</row>
    <row r="39" spans="1:11" x14ac:dyDescent="0.2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</row>
    <row r="40" spans="1:11" x14ac:dyDescent="0.2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</row>
    <row r="41" spans="1:11" x14ac:dyDescent="0.2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</row>
    <row r="42" spans="1:11" x14ac:dyDescent="0.2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</row>
    <row r="43" spans="1:11" x14ac:dyDescent="0.2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</row>
    <row r="44" spans="1:11" x14ac:dyDescent="0.2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</row>
    <row r="45" spans="1:11" x14ac:dyDescent="0.2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</row>
    <row r="46" spans="1:11" x14ac:dyDescent="0.2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</row>
    <row r="47" spans="1:11" x14ac:dyDescent="0.2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</row>
    <row r="48" spans="1:11" x14ac:dyDescent="0.2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</row>
    <row r="49" spans="1:11" x14ac:dyDescent="0.2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</row>
    <row r="50" spans="1:11" x14ac:dyDescent="0.2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</row>
    <row r="51" spans="1:11" x14ac:dyDescent="0.2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</row>
    <row r="52" spans="1:11" x14ac:dyDescent="0.2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</row>
    <row r="53" spans="1:11" x14ac:dyDescent="0.2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</row>
    <row r="54" spans="1:11" x14ac:dyDescent="0.2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</row>
    <row r="55" spans="1:11" x14ac:dyDescent="0.2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</row>
    <row r="56" spans="1:11" x14ac:dyDescent="0.2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</row>
    <row r="57" spans="1:11" x14ac:dyDescent="0.2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</row>
    <row r="58" spans="1:11" x14ac:dyDescent="0.2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</row>
    <row r="59" spans="1:11" x14ac:dyDescent="0.2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</row>
    <row r="60" spans="1:11" x14ac:dyDescent="0.2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</row>
    <row r="61" spans="1:11" x14ac:dyDescent="0.2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</row>
    <row r="62" spans="1:11" x14ac:dyDescent="0.2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</row>
    <row r="63" spans="1:11" x14ac:dyDescent="0.2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</row>
    <row r="64" spans="1:11" x14ac:dyDescent="0.2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</row>
    <row r="65" spans="1:11" x14ac:dyDescent="0.2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</row>
    <row r="66" spans="1:11" x14ac:dyDescent="0.2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</row>
    <row r="67" spans="1:11" x14ac:dyDescent="0.2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</row>
    <row r="68" spans="1:11" x14ac:dyDescent="0.2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</row>
    <row r="69" spans="1:11" x14ac:dyDescent="0.2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</row>
    <row r="70" spans="1:11" x14ac:dyDescent="0.2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</row>
    <row r="71" spans="1:11" x14ac:dyDescent="0.2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</row>
    <row r="72" spans="1:11" x14ac:dyDescent="0.2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</row>
    <row r="73" spans="1:11" x14ac:dyDescent="0.2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</row>
    <row r="74" spans="1:11" x14ac:dyDescent="0.2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</row>
    <row r="75" spans="1:11" x14ac:dyDescent="0.2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</row>
    <row r="76" spans="1:11" x14ac:dyDescent="0.2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</row>
    <row r="77" spans="1:11" x14ac:dyDescent="0.2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</row>
    <row r="78" spans="1:11" x14ac:dyDescent="0.2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</row>
    <row r="79" spans="1:11" x14ac:dyDescent="0.2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</row>
    <row r="80" spans="1:11" x14ac:dyDescent="0.2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</row>
    <row r="81" spans="1:11" x14ac:dyDescent="0.2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</row>
    <row r="82" spans="1:11" x14ac:dyDescent="0.2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</row>
    <row r="83" spans="1:11" x14ac:dyDescent="0.2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</row>
    <row r="84" spans="1:11" x14ac:dyDescent="0.2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</row>
    <row r="85" spans="1:11" x14ac:dyDescent="0.2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</row>
    <row r="86" spans="1:11" x14ac:dyDescent="0.2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</row>
    <row r="87" spans="1:11" x14ac:dyDescent="0.2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</row>
    <row r="88" spans="1:11" x14ac:dyDescent="0.2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</row>
    <row r="89" spans="1:11" x14ac:dyDescent="0.2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</row>
    <row r="90" spans="1:11" x14ac:dyDescent="0.2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</row>
    <row r="91" spans="1:11" x14ac:dyDescent="0.2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</row>
    <row r="92" spans="1:11" x14ac:dyDescent="0.2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</row>
    <row r="93" spans="1:11" x14ac:dyDescent="0.2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</row>
    <row r="94" spans="1:11" x14ac:dyDescent="0.2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</row>
    <row r="95" spans="1:11" x14ac:dyDescent="0.2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</row>
    <row r="96" spans="1:11" x14ac:dyDescent="0.2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</row>
    <row r="97" spans="1:11" x14ac:dyDescent="0.2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</row>
    <row r="98" spans="1:11" x14ac:dyDescent="0.2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</row>
    <row r="99" spans="1:11" x14ac:dyDescent="0.2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</row>
    <row r="100" spans="1:11" x14ac:dyDescent="0.2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</row>
    <row r="101" spans="1:11" x14ac:dyDescent="0.2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</row>
    <row r="102" spans="1:11" x14ac:dyDescent="0.2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</row>
    <row r="103" spans="1:11" x14ac:dyDescent="0.2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</row>
    <row r="104" spans="1:11" x14ac:dyDescent="0.2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</row>
    <row r="105" spans="1:11" x14ac:dyDescent="0.2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</row>
    <row r="106" spans="1:11" x14ac:dyDescent="0.2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</row>
    <row r="107" spans="1:11" x14ac:dyDescent="0.2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</row>
    <row r="108" spans="1:11" x14ac:dyDescent="0.2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</row>
    <row r="109" spans="1:11" x14ac:dyDescent="0.2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</row>
    <row r="110" spans="1:11" x14ac:dyDescent="0.2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</row>
    <row r="111" spans="1:11" x14ac:dyDescent="0.2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</row>
    <row r="112" spans="1:11" x14ac:dyDescent="0.2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</row>
    <row r="113" spans="1:11" x14ac:dyDescent="0.2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</row>
    <row r="114" spans="1:11" x14ac:dyDescent="0.2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</row>
    <row r="115" spans="1:11" x14ac:dyDescent="0.2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</row>
    <row r="116" spans="1:11" x14ac:dyDescent="0.2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</row>
    <row r="117" spans="1:11" x14ac:dyDescent="0.2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</row>
    <row r="118" spans="1:11" x14ac:dyDescent="0.25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</row>
    <row r="119" spans="1:11" x14ac:dyDescent="0.2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</row>
    <row r="120" spans="1:11" x14ac:dyDescent="0.25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</row>
    <row r="121" spans="1:11" x14ac:dyDescent="0.25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</row>
    <row r="122" spans="1:11" x14ac:dyDescent="0.25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</row>
    <row r="123" spans="1:11" x14ac:dyDescent="0.25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</row>
    <row r="124" spans="1:11" x14ac:dyDescent="0.25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</row>
    <row r="125" spans="1:11" x14ac:dyDescent="0.2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</row>
    <row r="126" spans="1:11" x14ac:dyDescent="0.25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</row>
    <row r="127" spans="1:11" x14ac:dyDescent="0.25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</row>
    <row r="128" spans="1:11" x14ac:dyDescent="0.25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</row>
    <row r="129" spans="1:11" x14ac:dyDescent="0.25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</row>
    <row r="130" spans="1:11" x14ac:dyDescent="0.25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</row>
    <row r="131" spans="1:11" x14ac:dyDescent="0.25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</row>
    <row r="132" spans="1:11" x14ac:dyDescent="0.25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</row>
    <row r="133" spans="1:11" x14ac:dyDescent="0.25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</row>
    <row r="134" spans="1:11" x14ac:dyDescent="0.2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</row>
    <row r="135" spans="1:11" x14ac:dyDescent="0.2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</row>
    <row r="136" spans="1:11" x14ac:dyDescent="0.25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</row>
    <row r="137" spans="1:11" x14ac:dyDescent="0.25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</row>
    <row r="138" spans="1:11" x14ac:dyDescent="0.25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</row>
    <row r="139" spans="1:11" x14ac:dyDescent="0.25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</row>
    <row r="140" spans="1:11" x14ac:dyDescent="0.25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</row>
    <row r="141" spans="1:11" x14ac:dyDescent="0.25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</row>
    <row r="142" spans="1:11" x14ac:dyDescent="0.25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</row>
    <row r="143" spans="1:11" x14ac:dyDescent="0.25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</row>
    <row r="144" spans="1:11" x14ac:dyDescent="0.25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</row>
    <row r="145" spans="1:11" x14ac:dyDescent="0.2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</row>
    <row r="146" spans="1:11" x14ac:dyDescent="0.25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</row>
    <row r="147" spans="1:11" x14ac:dyDescent="0.25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</row>
    <row r="148" spans="1:11" x14ac:dyDescent="0.25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</row>
    <row r="149" spans="1:11" x14ac:dyDescent="0.2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</row>
    <row r="150" spans="1:11" x14ac:dyDescent="0.25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</row>
    <row r="151" spans="1:11" x14ac:dyDescent="0.25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</row>
    <row r="152" spans="1:11" x14ac:dyDescent="0.2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</row>
    <row r="153" spans="1:11" x14ac:dyDescent="0.25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</row>
    <row r="154" spans="1:11" x14ac:dyDescent="0.2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</row>
    <row r="155" spans="1:11" x14ac:dyDescent="0.2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</row>
    <row r="156" spans="1:11" x14ac:dyDescent="0.25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</row>
    <row r="157" spans="1:11" x14ac:dyDescent="0.25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</row>
    <row r="158" spans="1:11" x14ac:dyDescent="0.25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</row>
    <row r="159" spans="1:11" x14ac:dyDescent="0.25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</row>
    <row r="160" spans="1:11" x14ac:dyDescent="0.25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</row>
    <row r="161" spans="1:11" x14ac:dyDescent="0.25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</row>
    <row r="162" spans="1:11" x14ac:dyDescent="0.25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</row>
    <row r="163" spans="1:11" x14ac:dyDescent="0.25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</row>
    <row r="164" spans="1:11" x14ac:dyDescent="0.25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</row>
    <row r="165" spans="1:11" x14ac:dyDescent="0.2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</row>
    <row r="166" spans="1:11" x14ac:dyDescent="0.25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</row>
    <row r="167" spans="1:11" x14ac:dyDescent="0.25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</row>
    <row r="168" spans="1:11" x14ac:dyDescent="0.25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</row>
    <row r="169" spans="1:11" x14ac:dyDescent="0.25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</row>
    <row r="170" spans="1:11" x14ac:dyDescent="0.25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</row>
    <row r="171" spans="1:11" x14ac:dyDescent="0.25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</row>
    <row r="172" spans="1:11" x14ac:dyDescent="0.25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</row>
    <row r="173" spans="1:11" x14ac:dyDescent="0.25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</row>
    <row r="174" spans="1:11" x14ac:dyDescent="0.25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</row>
    <row r="175" spans="1:11" x14ac:dyDescent="0.2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</row>
    <row r="176" spans="1:11" x14ac:dyDescent="0.25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</row>
    <row r="177" spans="1:11" x14ac:dyDescent="0.25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</row>
    <row r="178" spans="1:11" x14ac:dyDescent="0.25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</row>
    <row r="179" spans="1:11" x14ac:dyDescent="0.25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</row>
    <row r="180" spans="1:11" x14ac:dyDescent="0.25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</row>
    <row r="181" spans="1:11" x14ac:dyDescent="0.25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</row>
    <row r="182" spans="1:11" x14ac:dyDescent="0.25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</row>
    <row r="183" spans="1:11" x14ac:dyDescent="0.25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</row>
    <row r="184" spans="1:11" x14ac:dyDescent="0.25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</row>
    <row r="185" spans="1:11" x14ac:dyDescent="0.25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</row>
    <row r="186" spans="1:11" x14ac:dyDescent="0.25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</row>
    <row r="187" spans="1:11" x14ac:dyDescent="0.25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</row>
    <row r="188" spans="1:11" x14ac:dyDescent="0.25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</row>
    <row r="189" spans="1:11" x14ac:dyDescent="0.25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</row>
    <row r="190" spans="1:11" x14ac:dyDescent="0.25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</row>
    <row r="191" spans="1:11" x14ac:dyDescent="0.25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</row>
    <row r="192" spans="1:11" x14ac:dyDescent="0.25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</row>
    <row r="193" spans="1:11" x14ac:dyDescent="0.25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</row>
    <row r="194" spans="1:11" x14ac:dyDescent="0.25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</row>
    <row r="195" spans="1:11" x14ac:dyDescent="0.2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</row>
    <row r="196" spans="1:11" x14ac:dyDescent="0.25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</row>
    <row r="197" spans="1:11" x14ac:dyDescent="0.25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</row>
    <row r="198" spans="1:11" x14ac:dyDescent="0.25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</row>
    <row r="199" spans="1:11" x14ac:dyDescent="0.25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</row>
    <row r="200" spans="1:11" x14ac:dyDescent="0.25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</row>
    <row r="201" spans="1:11" x14ac:dyDescent="0.25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</row>
    <row r="202" spans="1:11" x14ac:dyDescent="0.25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</row>
    <row r="203" spans="1:11" x14ac:dyDescent="0.25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</row>
    <row r="204" spans="1:11" x14ac:dyDescent="0.25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</row>
    <row r="205" spans="1:11" x14ac:dyDescent="0.2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</row>
    <row r="206" spans="1:11" x14ac:dyDescent="0.25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</row>
    <row r="207" spans="1:11" x14ac:dyDescent="0.25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</row>
    <row r="208" spans="1:11" x14ac:dyDescent="0.25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</row>
    <row r="209" spans="1:11" x14ac:dyDescent="0.25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</row>
    <row r="210" spans="1:11" x14ac:dyDescent="0.25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</row>
    <row r="211" spans="1:11" x14ac:dyDescent="0.25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</row>
    <row r="212" spans="1:11" x14ac:dyDescent="0.25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</row>
    <row r="213" spans="1:11" x14ac:dyDescent="0.25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</row>
    <row r="214" spans="1:11" x14ac:dyDescent="0.25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</row>
    <row r="215" spans="1:11" x14ac:dyDescent="0.25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</row>
    <row r="216" spans="1:11" x14ac:dyDescent="0.25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</row>
    <row r="217" spans="1:11" x14ac:dyDescent="0.25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</row>
    <row r="218" spans="1:11" x14ac:dyDescent="0.25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</row>
    <row r="219" spans="1:11" x14ac:dyDescent="0.25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</row>
    <row r="220" spans="1:11" x14ac:dyDescent="0.25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</row>
    <row r="221" spans="1:11" x14ac:dyDescent="0.25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</row>
    <row r="222" spans="1:11" x14ac:dyDescent="0.25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</row>
    <row r="223" spans="1:11" x14ac:dyDescent="0.25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</row>
    <row r="224" spans="1:11" x14ac:dyDescent="0.25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</row>
    <row r="225" spans="1:11" x14ac:dyDescent="0.25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</row>
    <row r="226" spans="1:11" x14ac:dyDescent="0.25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</row>
    <row r="227" spans="1:11" x14ac:dyDescent="0.25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</row>
    <row r="228" spans="1:11" x14ac:dyDescent="0.25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</row>
    <row r="229" spans="1:11" x14ac:dyDescent="0.25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</row>
    <row r="230" spans="1:11" x14ac:dyDescent="0.25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</row>
    <row r="231" spans="1:11" x14ac:dyDescent="0.25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</row>
    <row r="232" spans="1:11" x14ac:dyDescent="0.25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</row>
    <row r="233" spans="1:11" x14ac:dyDescent="0.25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</row>
    <row r="234" spans="1:11" x14ac:dyDescent="0.25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</row>
    <row r="235" spans="1:11" x14ac:dyDescent="0.25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</row>
    <row r="236" spans="1:11" x14ac:dyDescent="0.25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</row>
    <row r="237" spans="1:11" x14ac:dyDescent="0.25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</row>
    <row r="238" spans="1:11" x14ac:dyDescent="0.25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</row>
    <row r="239" spans="1:11" x14ac:dyDescent="0.25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</row>
    <row r="240" spans="1:11" x14ac:dyDescent="0.25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</row>
    <row r="241" spans="1:11" x14ac:dyDescent="0.25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</row>
    <row r="242" spans="1:11" x14ac:dyDescent="0.25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</row>
    <row r="243" spans="1:11" x14ac:dyDescent="0.25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</row>
    <row r="244" spans="1:11" x14ac:dyDescent="0.25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</row>
    <row r="245" spans="1:11" x14ac:dyDescent="0.25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</row>
    <row r="246" spans="1:11" x14ac:dyDescent="0.25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</row>
    <row r="247" spans="1:11" x14ac:dyDescent="0.25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</row>
    <row r="248" spans="1:11" x14ac:dyDescent="0.25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</row>
    <row r="249" spans="1:11" x14ac:dyDescent="0.25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</row>
    <row r="250" spans="1:11" x14ac:dyDescent="0.25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</row>
    <row r="251" spans="1:11" x14ac:dyDescent="0.25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</row>
    <row r="252" spans="1:11" x14ac:dyDescent="0.25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</row>
    <row r="253" spans="1:11" x14ac:dyDescent="0.25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</row>
    <row r="254" spans="1:11" x14ac:dyDescent="0.25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</row>
    <row r="255" spans="1:11" x14ac:dyDescent="0.25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</row>
    <row r="256" spans="1:11" x14ac:dyDescent="0.25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</row>
    <row r="257" spans="1:11" x14ac:dyDescent="0.25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</row>
    <row r="258" spans="1:11" x14ac:dyDescent="0.25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</row>
    <row r="259" spans="1:11" x14ac:dyDescent="0.25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</row>
    <row r="260" spans="1:11" x14ac:dyDescent="0.25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</row>
    <row r="261" spans="1:11" x14ac:dyDescent="0.25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</row>
    <row r="262" spans="1:11" x14ac:dyDescent="0.25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</row>
    <row r="263" spans="1:11" x14ac:dyDescent="0.25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</row>
    <row r="264" spans="1:11" x14ac:dyDescent="0.25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</row>
    <row r="265" spans="1:11" x14ac:dyDescent="0.25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</row>
    <row r="266" spans="1:11" x14ac:dyDescent="0.25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</row>
    <row r="267" spans="1:11" x14ac:dyDescent="0.25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</row>
    <row r="268" spans="1:11" x14ac:dyDescent="0.25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</row>
    <row r="269" spans="1:11" x14ac:dyDescent="0.25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</row>
    <row r="270" spans="1:11" x14ac:dyDescent="0.25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</row>
    <row r="271" spans="1:11" x14ac:dyDescent="0.25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</row>
    <row r="272" spans="1:11" x14ac:dyDescent="0.25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</row>
    <row r="273" spans="1:11" x14ac:dyDescent="0.25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</row>
    <row r="274" spans="1:11" x14ac:dyDescent="0.25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</row>
    <row r="275" spans="1:11" x14ac:dyDescent="0.25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</row>
    <row r="276" spans="1:11" x14ac:dyDescent="0.25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</row>
    <row r="277" spans="1:11" x14ac:dyDescent="0.25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</row>
    <row r="278" spans="1:11" x14ac:dyDescent="0.25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</row>
    <row r="279" spans="1:11" x14ac:dyDescent="0.25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</row>
    <row r="280" spans="1:11" x14ac:dyDescent="0.25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</row>
    <row r="281" spans="1:11" x14ac:dyDescent="0.25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</row>
    <row r="282" spans="1:11" x14ac:dyDescent="0.25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</row>
    <row r="283" spans="1:11" x14ac:dyDescent="0.25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</row>
    <row r="284" spans="1:11" x14ac:dyDescent="0.25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</row>
    <row r="285" spans="1:11" x14ac:dyDescent="0.25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</row>
    <row r="286" spans="1:11" x14ac:dyDescent="0.25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</row>
    <row r="287" spans="1:11" x14ac:dyDescent="0.25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</row>
    <row r="288" spans="1:11" x14ac:dyDescent="0.25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</row>
    <row r="289" spans="1:11" x14ac:dyDescent="0.25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</row>
    <row r="290" spans="1:11" x14ac:dyDescent="0.25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</row>
    <row r="291" spans="1:11" x14ac:dyDescent="0.25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</row>
    <row r="292" spans="1:11" x14ac:dyDescent="0.25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</row>
    <row r="293" spans="1:11" x14ac:dyDescent="0.25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</row>
    <row r="294" spans="1:11" x14ac:dyDescent="0.25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</row>
    <row r="295" spans="1:11" x14ac:dyDescent="0.25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</row>
    <row r="296" spans="1:11" x14ac:dyDescent="0.25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</row>
    <row r="297" spans="1:11" x14ac:dyDescent="0.25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</row>
    <row r="298" spans="1:11" x14ac:dyDescent="0.25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</row>
    <row r="299" spans="1:11" x14ac:dyDescent="0.25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</row>
    <row r="300" spans="1:11" x14ac:dyDescent="0.25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</row>
    <row r="301" spans="1:11" x14ac:dyDescent="0.25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</row>
  </sheetData>
  <mergeCells count="17">
    <mergeCell ref="F2:I2"/>
    <mergeCell ref="E5:I5"/>
    <mergeCell ref="G6:I6"/>
    <mergeCell ref="G7:I7"/>
    <mergeCell ref="F8:I8"/>
    <mergeCell ref="I28:I29"/>
    <mergeCell ref="F31:G31"/>
    <mergeCell ref="F32:G32"/>
    <mergeCell ref="A35:C35"/>
    <mergeCell ref="D4:I4"/>
    <mergeCell ref="A16:I16"/>
    <mergeCell ref="A17:I17"/>
    <mergeCell ref="I20:I22"/>
    <mergeCell ref="I24:I25"/>
    <mergeCell ref="F25:G25"/>
    <mergeCell ref="I26:I27"/>
    <mergeCell ref="E27:G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9"/>
  <sheetViews>
    <sheetView tabSelected="1" zoomScale="60" zoomScaleNormal="6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X199" sqref="X199"/>
    </sheetView>
  </sheetViews>
  <sheetFormatPr defaultColWidth="9.140625" defaultRowHeight="18.75" x14ac:dyDescent="0.3"/>
  <cols>
    <col min="1" max="1" width="10" style="8" customWidth="1"/>
    <col min="2" max="2" width="86.7109375" style="8" customWidth="1"/>
    <col min="3" max="3" width="11" style="1" customWidth="1"/>
    <col min="4" max="4" width="10.7109375" style="1" customWidth="1"/>
    <col min="5" max="5" width="11.140625" style="8" customWidth="1"/>
    <col min="6" max="6" width="22.28515625" style="8" customWidth="1"/>
    <col min="7" max="7" width="27.42578125" style="8" customWidth="1"/>
    <col min="8" max="14" width="27.42578125" style="8" hidden="1" customWidth="1"/>
    <col min="15" max="16" width="27.42578125" style="8" customWidth="1"/>
    <col min="17" max="22" width="27.42578125" style="8" hidden="1" customWidth="1"/>
    <col min="23" max="25" width="27.42578125" style="8" customWidth="1"/>
    <col min="26" max="28" width="9.140625" style="8"/>
    <col min="29" max="29" width="14.5703125" style="8" bestFit="1" customWidth="1"/>
    <col min="30" max="30" width="14" style="8" bestFit="1" customWidth="1"/>
    <col min="31" max="16384" width="9.140625" style="8"/>
  </cols>
  <sheetData>
    <row r="1" spans="1:25" x14ac:dyDescent="0.3">
      <c r="K1" s="121" t="s">
        <v>81</v>
      </c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</row>
    <row r="2" spans="1:25" s="47" customFormat="1" ht="30" customHeight="1" x14ac:dyDescent="0.3">
      <c r="A2" s="122" t="s">
        <v>115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</row>
    <row r="3" spans="1:25" s="47" customFormat="1" ht="55.5" customHeight="1" x14ac:dyDescent="0.3">
      <c r="A3" s="131" t="s">
        <v>207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2"/>
      <c r="Q3" s="132"/>
      <c r="R3" s="132"/>
      <c r="S3" s="132"/>
      <c r="T3" s="132"/>
      <c r="U3" s="132"/>
      <c r="V3" s="132"/>
      <c r="W3" s="132"/>
      <c r="X3" s="132"/>
      <c r="Y3" s="132"/>
    </row>
    <row r="4" spans="1:25" s="47" customFormat="1" ht="29.25" customHeight="1" x14ac:dyDescent="0.3">
      <c r="A4" s="123" t="s">
        <v>0</v>
      </c>
      <c r="B4" s="123" t="s">
        <v>1</v>
      </c>
      <c r="C4" s="123" t="s">
        <v>17</v>
      </c>
      <c r="D4" s="123" t="s">
        <v>116</v>
      </c>
      <c r="E4" s="123" t="s">
        <v>117</v>
      </c>
      <c r="F4" s="125" t="s">
        <v>208</v>
      </c>
      <c r="G4" s="128" t="s">
        <v>118</v>
      </c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30"/>
      <c r="X4" s="133" t="s">
        <v>209</v>
      </c>
      <c r="Y4" s="133" t="s">
        <v>210</v>
      </c>
    </row>
    <row r="5" spans="1:25" s="47" customFormat="1" ht="75.599999999999994" customHeight="1" x14ac:dyDescent="0.3">
      <c r="A5" s="124"/>
      <c r="B5" s="124"/>
      <c r="C5" s="124"/>
      <c r="D5" s="124"/>
      <c r="E5" s="124"/>
      <c r="F5" s="126"/>
      <c r="G5" s="133" t="s">
        <v>119</v>
      </c>
      <c r="H5" s="133"/>
      <c r="I5" s="133"/>
      <c r="J5" s="133"/>
      <c r="K5" s="133"/>
      <c r="L5" s="128" t="s">
        <v>120</v>
      </c>
      <c r="M5" s="129"/>
      <c r="N5" s="129"/>
      <c r="O5" s="129"/>
      <c r="P5" s="129"/>
      <c r="Q5" s="129"/>
      <c r="R5" s="129"/>
      <c r="S5" s="129"/>
      <c r="T5" s="129"/>
      <c r="U5" s="129"/>
      <c r="V5" s="130"/>
      <c r="W5" s="123" t="s">
        <v>26</v>
      </c>
      <c r="X5" s="133"/>
      <c r="Y5" s="133"/>
    </row>
    <row r="6" spans="1:25" s="48" customFormat="1" ht="97.5" customHeight="1" x14ac:dyDescent="0.25">
      <c r="A6" s="124"/>
      <c r="B6" s="124"/>
      <c r="C6" s="124"/>
      <c r="D6" s="124"/>
      <c r="E6" s="124"/>
      <c r="F6" s="127"/>
      <c r="G6" s="98">
        <v>2001</v>
      </c>
      <c r="H6" s="98" t="s">
        <v>121</v>
      </c>
      <c r="I6" s="98" t="s">
        <v>122</v>
      </c>
      <c r="J6" s="98" t="s">
        <v>123</v>
      </c>
      <c r="K6" s="98" t="s">
        <v>124</v>
      </c>
      <c r="L6" s="98">
        <v>1603</v>
      </c>
      <c r="M6" s="98">
        <v>1608</v>
      </c>
      <c r="N6" s="98">
        <v>1609</v>
      </c>
      <c r="O6" s="98">
        <v>1623</v>
      </c>
      <c r="P6" s="100" t="s">
        <v>211</v>
      </c>
      <c r="Q6" s="98" t="s">
        <v>125</v>
      </c>
      <c r="R6" s="98"/>
      <c r="S6" s="98" t="s">
        <v>126</v>
      </c>
      <c r="T6" s="135" t="s">
        <v>127</v>
      </c>
      <c r="U6" s="136"/>
      <c r="V6" s="98" t="s">
        <v>124</v>
      </c>
      <c r="W6" s="134"/>
      <c r="X6" s="133"/>
      <c r="Y6" s="133"/>
    </row>
    <row r="7" spans="1:25" s="51" customFormat="1" ht="18.600000000000001" customHeight="1" x14ac:dyDescent="0.35">
      <c r="A7" s="117" t="s">
        <v>128</v>
      </c>
      <c r="B7" s="117"/>
      <c r="C7" s="10" t="s">
        <v>29</v>
      </c>
      <c r="D7" s="11" t="s">
        <v>19</v>
      </c>
      <c r="E7" s="11" t="s">
        <v>19</v>
      </c>
      <c r="F7" s="15">
        <f>SUM(G7:W7)</f>
        <v>180595.58</v>
      </c>
      <c r="G7" s="15">
        <f>SUM(G8:G10)</f>
        <v>0</v>
      </c>
      <c r="H7" s="15">
        <f t="shared" ref="H7:P7" si="0">SUM(H8:H10)</f>
        <v>0</v>
      </c>
      <c r="I7" s="15">
        <f t="shared" si="0"/>
        <v>0</v>
      </c>
      <c r="J7" s="15">
        <f t="shared" si="0"/>
        <v>0</v>
      </c>
      <c r="K7" s="15">
        <f t="shared" si="0"/>
        <v>0</v>
      </c>
      <c r="L7" s="15">
        <f t="shared" si="0"/>
        <v>0</v>
      </c>
      <c r="M7" s="15">
        <f t="shared" si="0"/>
        <v>0</v>
      </c>
      <c r="N7" s="15">
        <f t="shared" si="0"/>
        <v>0</v>
      </c>
      <c r="O7" s="15">
        <f t="shared" si="0"/>
        <v>0</v>
      </c>
      <c r="P7" s="15">
        <f t="shared" si="0"/>
        <v>0</v>
      </c>
      <c r="Q7" s="50"/>
      <c r="R7" s="49"/>
      <c r="S7" s="49"/>
      <c r="T7" s="50"/>
      <c r="U7" s="50"/>
      <c r="V7" s="49"/>
      <c r="W7" s="15">
        <f t="shared" ref="W7:Y7" si="1">SUM(W8:W10)</f>
        <v>180595.58</v>
      </c>
      <c r="X7" s="15">
        <f t="shared" si="1"/>
        <v>337851.29999999981</v>
      </c>
      <c r="Y7" s="15">
        <f t="shared" si="1"/>
        <v>0</v>
      </c>
    </row>
    <row r="8" spans="1:25" s="57" customFormat="1" ht="19.5" x14ac:dyDescent="0.35">
      <c r="A8" s="52" t="s">
        <v>2</v>
      </c>
      <c r="B8" s="53" t="s">
        <v>23</v>
      </c>
      <c r="C8" s="3"/>
      <c r="D8" s="7" t="s">
        <v>19</v>
      </c>
      <c r="E8" s="7" t="s">
        <v>19</v>
      </c>
      <c r="F8" s="54"/>
      <c r="G8" s="55"/>
      <c r="H8" s="55"/>
      <c r="I8" s="55"/>
      <c r="J8" s="55"/>
      <c r="K8" s="56"/>
      <c r="L8" s="56"/>
      <c r="M8" s="56"/>
      <c r="N8" s="56"/>
      <c r="O8" s="56"/>
      <c r="P8" s="56"/>
      <c r="Q8" s="55"/>
      <c r="R8" s="56"/>
      <c r="S8" s="56"/>
      <c r="T8" s="55"/>
      <c r="U8" s="55"/>
      <c r="V8" s="56"/>
      <c r="W8" s="55"/>
      <c r="X8" s="55"/>
      <c r="Y8" s="56"/>
    </row>
    <row r="9" spans="1:25" s="57" customFormat="1" ht="19.5" x14ac:dyDescent="0.35">
      <c r="A9" s="3" t="s">
        <v>8</v>
      </c>
      <c r="B9" s="53" t="s">
        <v>9</v>
      </c>
      <c r="C9" s="3"/>
      <c r="D9" s="7" t="s">
        <v>19</v>
      </c>
      <c r="E9" s="7" t="s">
        <v>19</v>
      </c>
      <c r="F9" s="54"/>
      <c r="G9" s="55"/>
      <c r="H9" s="55"/>
      <c r="I9" s="55"/>
      <c r="J9" s="55"/>
      <c r="K9" s="56"/>
      <c r="L9" s="56"/>
      <c r="M9" s="56"/>
      <c r="N9" s="56"/>
      <c r="O9" s="56"/>
      <c r="P9" s="56"/>
      <c r="Q9" s="55"/>
      <c r="R9" s="56"/>
      <c r="S9" s="56"/>
      <c r="T9" s="55"/>
      <c r="U9" s="55"/>
      <c r="V9" s="56"/>
      <c r="W9" s="55"/>
      <c r="X9" s="55"/>
      <c r="Y9" s="56"/>
    </row>
    <row r="10" spans="1:25" s="57" customFormat="1" ht="19.5" x14ac:dyDescent="0.35">
      <c r="A10" s="52" t="s">
        <v>14</v>
      </c>
      <c r="B10" s="58" t="s">
        <v>24</v>
      </c>
      <c r="C10" s="3"/>
      <c r="D10" s="7" t="s">
        <v>19</v>
      </c>
      <c r="E10" s="7" t="s">
        <v>19</v>
      </c>
      <c r="F10" s="99">
        <f>SUM(G10:W10)</f>
        <v>180595.58</v>
      </c>
      <c r="G10" s="55"/>
      <c r="H10" s="55"/>
      <c r="I10" s="55"/>
      <c r="J10" s="55"/>
      <c r="K10" s="56"/>
      <c r="L10" s="56"/>
      <c r="M10" s="56"/>
      <c r="N10" s="56"/>
      <c r="O10" s="56"/>
      <c r="P10" s="56"/>
      <c r="Q10" s="55"/>
      <c r="R10" s="56"/>
      <c r="S10" s="56"/>
      <c r="T10" s="55"/>
      <c r="U10" s="55"/>
      <c r="V10" s="56"/>
      <c r="W10" s="55">
        <f>163084.68+17510.9</f>
        <v>180595.58</v>
      </c>
      <c r="X10" s="55">
        <f>W14</f>
        <v>337851.29999999981</v>
      </c>
      <c r="Y10" s="56"/>
    </row>
    <row r="11" spans="1:25" s="51" customFormat="1" ht="18.600000000000001" customHeight="1" x14ac:dyDescent="0.35">
      <c r="A11" s="117" t="s">
        <v>129</v>
      </c>
      <c r="B11" s="117"/>
      <c r="C11" s="10" t="s">
        <v>30</v>
      </c>
      <c r="D11" s="11" t="s">
        <v>19</v>
      </c>
      <c r="E11" s="11" t="s">
        <v>19</v>
      </c>
      <c r="F11" s="15">
        <f t="shared" ref="F11" si="2">SUM(G11:M11)</f>
        <v>0</v>
      </c>
      <c r="G11" s="17">
        <f>SUM(G12:G14)</f>
        <v>0</v>
      </c>
      <c r="H11" s="17">
        <f t="shared" ref="H11:Y11" si="3">SUM(H12:H14)</f>
        <v>0</v>
      </c>
      <c r="I11" s="17">
        <f t="shared" si="3"/>
        <v>0</v>
      </c>
      <c r="J11" s="17">
        <f t="shared" si="3"/>
        <v>0</v>
      </c>
      <c r="K11" s="17">
        <f t="shared" si="3"/>
        <v>0</v>
      </c>
      <c r="L11" s="17">
        <f t="shared" si="3"/>
        <v>0</v>
      </c>
      <c r="M11" s="17">
        <f t="shared" si="3"/>
        <v>0</v>
      </c>
      <c r="N11" s="17">
        <f t="shared" si="3"/>
        <v>0</v>
      </c>
      <c r="O11" s="101">
        <f>O7+O13-O96</f>
        <v>0</v>
      </c>
      <c r="P11" s="101">
        <f>P7+P13-P96</f>
        <v>0</v>
      </c>
      <c r="Q11" s="17">
        <f>SUM(Q12:Q14)</f>
        <v>0</v>
      </c>
      <c r="R11" s="17">
        <f t="shared" si="3"/>
        <v>0</v>
      </c>
      <c r="S11" s="17">
        <f t="shared" si="3"/>
        <v>0</v>
      </c>
      <c r="T11" s="17">
        <f t="shared" si="3"/>
        <v>0</v>
      </c>
      <c r="U11" s="17">
        <f t="shared" si="3"/>
        <v>0</v>
      </c>
      <c r="V11" s="17">
        <f t="shared" si="3"/>
        <v>0</v>
      </c>
      <c r="W11" s="17">
        <f t="shared" si="3"/>
        <v>337851.29999999981</v>
      </c>
      <c r="X11" s="17">
        <f t="shared" si="3"/>
        <v>0</v>
      </c>
      <c r="Y11" s="17">
        <f t="shared" si="3"/>
        <v>0</v>
      </c>
    </row>
    <row r="12" spans="1:25" s="57" customFormat="1" ht="20.25" x14ac:dyDescent="0.35">
      <c r="A12" s="52" t="s">
        <v>2</v>
      </c>
      <c r="B12" s="53" t="s">
        <v>23</v>
      </c>
      <c r="C12" s="3"/>
      <c r="D12" s="7" t="s">
        <v>19</v>
      </c>
      <c r="E12" s="7" t="s">
        <v>19</v>
      </c>
      <c r="F12" s="99">
        <f t="shared" ref="F12:F13" si="4">SUM(G12:W12)</f>
        <v>0</v>
      </c>
      <c r="G12" s="59">
        <f>G8+G19-G39</f>
        <v>0</v>
      </c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9">
        <f>X8+X19-X39</f>
        <v>0</v>
      </c>
      <c r="Y12" s="59">
        <f>Y8+Y19-Y39</f>
        <v>0</v>
      </c>
    </row>
    <row r="13" spans="1:25" s="57" customFormat="1" ht="20.25" x14ac:dyDescent="0.35">
      <c r="A13" s="3" t="s">
        <v>8</v>
      </c>
      <c r="B13" s="53" t="s">
        <v>9</v>
      </c>
      <c r="C13" s="3"/>
      <c r="D13" s="7" t="s">
        <v>19</v>
      </c>
      <c r="E13" s="7" t="s">
        <v>19</v>
      </c>
      <c r="F13" s="99">
        <f t="shared" si="4"/>
        <v>0</v>
      </c>
      <c r="G13" s="16">
        <f>G9+G29-G98</f>
        <v>0</v>
      </c>
      <c r="H13" s="7"/>
      <c r="I13" s="7"/>
      <c r="J13" s="7"/>
      <c r="K13" s="60"/>
      <c r="L13" s="60"/>
      <c r="M13" s="60"/>
      <c r="N13" s="60"/>
      <c r="O13" s="7">
        <f>O9+O15-O98</f>
        <v>0</v>
      </c>
      <c r="P13" s="7">
        <f>P9+P15-P98</f>
        <v>0</v>
      </c>
      <c r="Q13" s="7"/>
      <c r="R13" s="60"/>
      <c r="S13" s="60"/>
      <c r="T13" s="7"/>
      <c r="U13" s="7"/>
      <c r="V13" s="60"/>
      <c r="W13" s="7"/>
      <c r="X13" s="16">
        <f>X9+X29-X98</f>
        <v>0</v>
      </c>
      <c r="Y13" s="16">
        <f>Y9+Y29-Y98</f>
        <v>0</v>
      </c>
    </row>
    <row r="14" spans="1:25" s="57" customFormat="1" ht="20.25" x14ac:dyDescent="0.35">
      <c r="A14" s="52" t="s">
        <v>14</v>
      </c>
      <c r="B14" s="58" t="s">
        <v>24</v>
      </c>
      <c r="C14" s="3"/>
      <c r="D14" s="7" t="s">
        <v>19</v>
      </c>
      <c r="E14" s="7" t="s">
        <v>19</v>
      </c>
      <c r="F14" s="99">
        <f>SUM(G14:W14)</f>
        <v>337851.29999999981</v>
      </c>
      <c r="G14" s="16"/>
      <c r="H14" s="61"/>
      <c r="I14" s="61"/>
      <c r="J14" s="61"/>
      <c r="K14" s="62"/>
      <c r="L14" s="62"/>
      <c r="M14" s="62"/>
      <c r="N14" s="62"/>
      <c r="O14" s="62"/>
      <c r="P14" s="62"/>
      <c r="Q14" s="61"/>
      <c r="R14" s="62"/>
      <c r="S14" s="62"/>
      <c r="T14" s="61"/>
      <c r="U14" s="61"/>
      <c r="V14" s="62"/>
      <c r="W14" s="61">
        <f>(W10+W15-W150+W254)</f>
        <v>337851.29999999981</v>
      </c>
      <c r="X14" s="61">
        <f>(X10+X15-X202+X254)</f>
        <v>0</v>
      </c>
      <c r="Y14" s="61">
        <f>(Y10+Y15-Y202+Y254)</f>
        <v>0</v>
      </c>
    </row>
    <row r="15" spans="1:25" s="65" customFormat="1" ht="18.600000000000001" customHeight="1" x14ac:dyDescent="0.35">
      <c r="A15" s="118" t="s">
        <v>31</v>
      </c>
      <c r="B15" s="118"/>
      <c r="C15" s="10" t="s">
        <v>32</v>
      </c>
      <c r="D15" s="9"/>
      <c r="E15" s="9"/>
      <c r="F15" s="72">
        <f>SUM(G15:W15)</f>
        <v>45764645.68</v>
      </c>
      <c r="G15" s="63">
        <f>(G19+G29+G32+G36)</f>
        <v>42302493.729999997</v>
      </c>
      <c r="H15" s="19">
        <f t="shared" ref="H15:Y15" si="5">SUM(H16+H18+H23+H25+H29+H31)</f>
        <v>0</v>
      </c>
      <c r="I15" s="19">
        <f t="shared" si="5"/>
        <v>0</v>
      </c>
      <c r="J15" s="19">
        <f t="shared" si="5"/>
        <v>0</v>
      </c>
      <c r="K15" s="19">
        <f t="shared" si="5"/>
        <v>0</v>
      </c>
      <c r="L15" s="19">
        <f t="shared" si="5"/>
        <v>0</v>
      </c>
      <c r="M15" s="19">
        <f t="shared" si="5"/>
        <v>0</v>
      </c>
      <c r="N15" s="19">
        <f t="shared" si="5"/>
        <v>0</v>
      </c>
      <c r="O15" s="64">
        <f t="shared" si="5"/>
        <v>82500</v>
      </c>
      <c r="P15" s="64">
        <f t="shared" si="5"/>
        <v>40000</v>
      </c>
      <c r="Q15" s="19">
        <f t="shared" si="5"/>
        <v>0</v>
      </c>
      <c r="R15" s="19">
        <f t="shared" si="5"/>
        <v>0</v>
      </c>
      <c r="S15" s="19">
        <f t="shared" si="5"/>
        <v>0</v>
      </c>
      <c r="T15" s="19">
        <f t="shared" si="5"/>
        <v>0</v>
      </c>
      <c r="U15" s="19">
        <f t="shared" si="5"/>
        <v>0</v>
      </c>
      <c r="V15" s="19">
        <f t="shared" si="5"/>
        <v>0</v>
      </c>
      <c r="W15" s="64">
        <f>SUM(W17+W18+W23+W29+W31)</f>
        <v>3339651.9499999997</v>
      </c>
      <c r="X15" s="64">
        <f t="shared" si="5"/>
        <v>45795457</v>
      </c>
      <c r="Y15" s="64">
        <f t="shared" si="5"/>
        <v>46466103</v>
      </c>
    </row>
    <row r="16" spans="1:25" s="65" customFormat="1" ht="20.25" x14ac:dyDescent="0.35">
      <c r="A16" s="5" t="s">
        <v>2</v>
      </c>
      <c r="B16" s="66" t="s">
        <v>39</v>
      </c>
      <c r="C16" s="4" t="s">
        <v>33</v>
      </c>
      <c r="D16" s="5">
        <v>120</v>
      </c>
      <c r="E16" s="5"/>
      <c r="F16" s="15">
        <f t="shared" ref="F16" si="6">SUM(G16:M16)</f>
        <v>0</v>
      </c>
      <c r="G16" s="20">
        <f>SUM(G17)</f>
        <v>0</v>
      </c>
      <c r="H16" s="20">
        <f t="shared" ref="H16:Y16" si="7">SUM(H17)</f>
        <v>0</v>
      </c>
      <c r="I16" s="20">
        <f t="shared" si="7"/>
        <v>0</v>
      </c>
      <c r="J16" s="20">
        <f t="shared" si="7"/>
        <v>0</v>
      </c>
      <c r="K16" s="20">
        <f t="shared" si="7"/>
        <v>0</v>
      </c>
      <c r="L16" s="20">
        <f t="shared" si="7"/>
        <v>0</v>
      </c>
      <c r="M16" s="20">
        <f t="shared" si="7"/>
        <v>0</v>
      </c>
      <c r="N16" s="20">
        <f t="shared" si="7"/>
        <v>0</v>
      </c>
      <c r="O16" s="20">
        <f t="shared" si="7"/>
        <v>0</v>
      </c>
      <c r="P16" s="21"/>
      <c r="Q16" s="20">
        <f>SUM(Q17)</f>
        <v>0</v>
      </c>
      <c r="R16" s="20">
        <f t="shared" si="7"/>
        <v>0</v>
      </c>
      <c r="S16" s="20">
        <f t="shared" si="7"/>
        <v>0</v>
      </c>
      <c r="T16" s="20">
        <f t="shared" si="7"/>
        <v>0</v>
      </c>
      <c r="U16" s="20">
        <f t="shared" si="7"/>
        <v>0</v>
      </c>
      <c r="V16" s="20">
        <f t="shared" si="7"/>
        <v>0</v>
      </c>
      <c r="W16" s="20">
        <f t="shared" si="7"/>
        <v>0</v>
      </c>
      <c r="X16" s="20">
        <f t="shared" si="7"/>
        <v>0</v>
      </c>
      <c r="Y16" s="20">
        <f t="shared" si="7"/>
        <v>0</v>
      </c>
    </row>
    <row r="17" spans="1:30" s="67" customFormat="1" ht="20.25" x14ac:dyDescent="0.35">
      <c r="A17" s="3"/>
      <c r="B17" s="53" t="s">
        <v>38</v>
      </c>
      <c r="C17" s="6" t="s">
        <v>37</v>
      </c>
      <c r="D17" s="3">
        <v>120</v>
      </c>
      <c r="E17" s="3">
        <v>121</v>
      </c>
      <c r="F17" s="15"/>
      <c r="G17" s="20"/>
      <c r="H17" s="20"/>
      <c r="I17" s="20"/>
      <c r="J17" s="20"/>
      <c r="K17" s="20"/>
      <c r="L17" s="20"/>
      <c r="M17" s="20"/>
      <c r="N17" s="20"/>
      <c r="O17" s="20"/>
      <c r="P17" s="21"/>
      <c r="Q17" s="20"/>
      <c r="R17" s="20"/>
      <c r="S17" s="20"/>
      <c r="T17" s="20"/>
      <c r="U17" s="20"/>
      <c r="V17" s="20"/>
      <c r="W17" s="20"/>
      <c r="X17" s="20">
        <f>W17</f>
        <v>0</v>
      </c>
      <c r="Y17" s="20">
        <f>X17</f>
        <v>0</v>
      </c>
    </row>
    <row r="18" spans="1:30" s="65" customFormat="1" ht="39" x14ac:dyDescent="0.35">
      <c r="A18" s="5" t="s">
        <v>8</v>
      </c>
      <c r="B18" s="66" t="s">
        <v>130</v>
      </c>
      <c r="C18" s="4" t="s">
        <v>34</v>
      </c>
      <c r="D18" s="5">
        <v>130</v>
      </c>
      <c r="E18" s="5"/>
      <c r="F18" s="15">
        <f t="shared" ref="F18:P32" si="8">SUM(G18:M18)</f>
        <v>41128755.049999997</v>
      </c>
      <c r="G18" s="68">
        <f>SUM(G19:G22)</f>
        <v>41128755.049999997</v>
      </c>
      <c r="H18" s="20">
        <f t="shared" ref="H18:Y18" si="9">SUM(H19:H22)</f>
        <v>0</v>
      </c>
      <c r="I18" s="20">
        <f t="shared" si="9"/>
        <v>0</v>
      </c>
      <c r="J18" s="20">
        <f t="shared" si="9"/>
        <v>0</v>
      </c>
      <c r="K18" s="20">
        <f t="shared" si="9"/>
        <v>0</v>
      </c>
      <c r="L18" s="20">
        <f t="shared" si="9"/>
        <v>0</v>
      </c>
      <c r="M18" s="20">
        <f t="shared" si="9"/>
        <v>0</v>
      </c>
      <c r="N18" s="20">
        <f t="shared" si="9"/>
        <v>0</v>
      </c>
      <c r="O18" s="20">
        <f t="shared" si="9"/>
        <v>0</v>
      </c>
      <c r="P18" s="21"/>
      <c r="Q18" s="20">
        <f>SUM(Q19:Q22)</f>
        <v>0</v>
      </c>
      <c r="R18" s="20">
        <f t="shared" si="9"/>
        <v>0</v>
      </c>
      <c r="S18" s="20">
        <f t="shared" si="9"/>
        <v>0</v>
      </c>
      <c r="T18" s="20">
        <f t="shared" si="9"/>
        <v>0</v>
      </c>
      <c r="U18" s="20">
        <f t="shared" si="9"/>
        <v>0</v>
      </c>
      <c r="V18" s="20">
        <f t="shared" si="9"/>
        <v>0</v>
      </c>
      <c r="W18" s="20">
        <f>SUM(W19:W25)</f>
        <v>2021827.2799999998</v>
      </c>
      <c r="X18" s="20">
        <f t="shared" si="9"/>
        <v>44175457</v>
      </c>
      <c r="Y18" s="20">
        <f t="shared" si="9"/>
        <v>44586103</v>
      </c>
    </row>
    <row r="19" spans="1:30" s="67" customFormat="1" ht="20.25" x14ac:dyDescent="0.35">
      <c r="A19" s="3"/>
      <c r="B19" s="53" t="s">
        <v>3</v>
      </c>
      <c r="C19" s="3">
        <v>1210</v>
      </c>
      <c r="D19" s="3">
        <v>130</v>
      </c>
      <c r="E19" s="3">
        <v>131</v>
      </c>
      <c r="F19" s="15">
        <f t="shared" si="8"/>
        <v>41128755.049999997</v>
      </c>
      <c r="G19" s="55">
        <v>41128755.049999997</v>
      </c>
      <c r="H19" s="55"/>
      <c r="I19" s="55"/>
      <c r="J19" s="55"/>
      <c r="K19" s="56"/>
      <c r="L19" s="56"/>
      <c r="M19" s="56"/>
      <c r="N19" s="56"/>
      <c r="O19" s="56"/>
      <c r="P19" s="56"/>
      <c r="Q19" s="55"/>
      <c r="R19" s="56"/>
      <c r="S19" s="56"/>
      <c r="T19" s="55"/>
      <c r="U19" s="55"/>
      <c r="V19" s="56"/>
      <c r="W19" s="55"/>
      <c r="X19" s="55">
        <v>41945457</v>
      </c>
      <c r="Y19" s="55">
        <v>42356103</v>
      </c>
    </row>
    <row r="20" spans="1:30" s="67" customFormat="1" ht="20.25" x14ac:dyDescent="0.35">
      <c r="A20" s="3"/>
      <c r="B20" s="53" t="s">
        <v>131</v>
      </c>
      <c r="C20" s="3">
        <v>1220</v>
      </c>
      <c r="D20" s="3">
        <v>130</v>
      </c>
      <c r="E20" s="3">
        <v>131</v>
      </c>
      <c r="F20" s="15">
        <f>SUM(G20:W20)</f>
        <v>10344.08</v>
      </c>
      <c r="G20" s="55"/>
      <c r="H20" s="55"/>
      <c r="I20" s="55"/>
      <c r="J20" s="55"/>
      <c r="K20" s="56"/>
      <c r="L20" s="56"/>
      <c r="M20" s="56"/>
      <c r="N20" s="56"/>
      <c r="O20" s="56"/>
      <c r="P20" s="56"/>
      <c r="Q20" s="55"/>
      <c r="R20" s="56"/>
      <c r="S20" s="56"/>
      <c r="T20" s="55"/>
      <c r="U20" s="55"/>
      <c r="V20" s="56"/>
      <c r="W20" s="55">
        <f>10344.08</f>
        <v>10344.08</v>
      </c>
      <c r="X20" s="55">
        <v>10000</v>
      </c>
      <c r="Y20" s="55">
        <f>X20</f>
        <v>10000</v>
      </c>
    </row>
    <row r="21" spans="1:30" s="67" customFormat="1" ht="20.25" x14ac:dyDescent="0.35">
      <c r="A21" s="3"/>
      <c r="B21" s="53" t="s">
        <v>78</v>
      </c>
      <c r="C21" s="3">
        <v>1230</v>
      </c>
      <c r="D21" s="3">
        <v>130</v>
      </c>
      <c r="E21" s="3">
        <v>131</v>
      </c>
      <c r="F21" s="15">
        <f>SUM(G21:W21)</f>
        <v>2011483.1999999997</v>
      </c>
      <c r="G21" s="55"/>
      <c r="H21" s="55"/>
      <c r="I21" s="55"/>
      <c r="J21" s="55"/>
      <c r="K21" s="56"/>
      <c r="L21" s="56"/>
      <c r="M21" s="56"/>
      <c r="N21" s="56"/>
      <c r="O21" s="56"/>
      <c r="P21" s="56"/>
      <c r="Q21" s="55"/>
      <c r="R21" s="56"/>
      <c r="S21" s="56"/>
      <c r="T21" s="55"/>
      <c r="U21" s="55"/>
      <c r="V21" s="56"/>
      <c r="W21" s="18">
        <f>1278739.38+743087.9-10344.08</f>
        <v>2011483.1999999997</v>
      </c>
      <c r="X21" s="18">
        <v>2220000</v>
      </c>
      <c r="Y21" s="18">
        <f>X21</f>
        <v>2220000</v>
      </c>
      <c r="AD21" s="103"/>
    </row>
    <row r="22" spans="1:30" s="67" customFormat="1" ht="20.25" x14ac:dyDescent="0.35">
      <c r="A22" s="3"/>
      <c r="B22" s="53" t="s">
        <v>79</v>
      </c>
      <c r="C22" s="3">
        <v>1240</v>
      </c>
      <c r="D22" s="3">
        <v>130</v>
      </c>
      <c r="E22" s="3">
        <v>131</v>
      </c>
      <c r="F22" s="15">
        <f t="shared" si="8"/>
        <v>0</v>
      </c>
      <c r="G22" s="55"/>
      <c r="H22" s="55"/>
      <c r="I22" s="55"/>
      <c r="J22" s="55"/>
      <c r="K22" s="56"/>
      <c r="L22" s="56"/>
      <c r="M22" s="56"/>
      <c r="N22" s="56"/>
      <c r="O22" s="56"/>
      <c r="P22" s="56"/>
      <c r="Q22" s="55"/>
      <c r="R22" s="56"/>
      <c r="S22" s="56"/>
      <c r="T22" s="55"/>
      <c r="U22" s="55"/>
      <c r="V22" s="56"/>
      <c r="W22" s="55"/>
      <c r="X22" s="55"/>
      <c r="Y22" s="56"/>
    </row>
    <row r="23" spans="1:30" s="67" customFormat="1" ht="20.25" hidden="1" customHeight="1" x14ac:dyDescent="0.35">
      <c r="A23" s="3"/>
      <c r="B23" s="53"/>
      <c r="C23" s="3"/>
      <c r="D23" s="3"/>
      <c r="E23" s="3">
        <v>134</v>
      </c>
      <c r="F23" s="15">
        <f t="shared" si="8"/>
        <v>0</v>
      </c>
      <c r="G23" s="55"/>
      <c r="H23" s="55"/>
      <c r="I23" s="55"/>
      <c r="J23" s="55"/>
      <c r="K23" s="56"/>
      <c r="L23" s="56"/>
      <c r="M23" s="56"/>
      <c r="N23" s="56"/>
      <c r="O23" s="56"/>
      <c r="P23" s="56"/>
      <c r="Q23" s="55"/>
      <c r="R23" s="56"/>
      <c r="S23" s="56"/>
      <c r="T23" s="55"/>
      <c r="U23" s="55"/>
      <c r="V23" s="56"/>
      <c r="W23" s="55"/>
      <c r="X23" s="55"/>
      <c r="Y23" s="56"/>
    </row>
    <row r="24" spans="1:30" s="67" customFormat="1" ht="20.25" hidden="1" customHeight="1" x14ac:dyDescent="0.35">
      <c r="A24" s="3"/>
      <c r="B24" s="53"/>
      <c r="C24" s="3"/>
      <c r="D24" s="3"/>
      <c r="E24" s="3">
        <v>139</v>
      </c>
      <c r="F24" s="15">
        <f t="shared" si="8"/>
        <v>0</v>
      </c>
      <c r="G24" s="55"/>
      <c r="H24" s="55"/>
      <c r="I24" s="55"/>
      <c r="J24" s="55"/>
      <c r="K24" s="56"/>
      <c r="L24" s="56"/>
      <c r="M24" s="56"/>
      <c r="N24" s="56"/>
      <c r="O24" s="56"/>
      <c r="P24" s="56"/>
      <c r="Q24" s="55"/>
      <c r="R24" s="56"/>
      <c r="S24" s="56"/>
      <c r="T24" s="55"/>
      <c r="U24" s="55"/>
      <c r="V24" s="56"/>
      <c r="W24" s="55"/>
      <c r="X24" s="55"/>
      <c r="Y24" s="56"/>
    </row>
    <row r="25" spans="1:30" s="67" customFormat="1" ht="20.25" x14ac:dyDescent="0.35">
      <c r="A25" s="3"/>
      <c r="B25" s="53" t="s">
        <v>73</v>
      </c>
      <c r="C25" s="3">
        <v>1250</v>
      </c>
      <c r="D25" s="3">
        <v>130</v>
      </c>
      <c r="E25" s="3">
        <v>135</v>
      </c>
      <c r="F25" s="15">
        <f t="shared" si="8"/>
        <v>0</v>
      </c>
      <c r="G25" s="55"/>
      <c r="H25" s="55"/>
      <c r="I25" s="55"/>
      <c r="J25" s="55"/>
      <c r="K25" s="56"/>
      <c r="L25" s="56"/>
      <c r="M25" s="56"/>
      <c r="N25" s="56"/>
      <c r="O25" s="56"/>
      <c r="P25" s="56"/>
      <c r="Q25" s="55"/>
      <c r="R25" s="56"/>
      <c r="S25" s="56"/>
      <c r="T25" s="55"/>
      <c r="U25" s="55"/>
      <c r="V25" s="56"/>
      <c r="W25" s="55"/>
      <c r="X25" s="55"/>
      <c r="Y25" s="55"/>
    </row>
    <row r="26" spans="1:30" s="69" customFormat="1" ht="20.25" x14ac:dyDescent="0.35">
      <c r="A26" s="5" t="s">
        <v>14</v>
      </c>
      <c r="B26" s="66" t="s">
        <v>40</v>
      </c>
      <c r="C26" s="5">
        <v>1300</v>
      </c>
      <c r="D26" s="5">
        <v>140</v>
      </c>
      <c r="E26" s="5"/>
      <c r="F26" s="15">
        <f t="shared" si="8"/>
        <v>0</v>
      </c>
      <c r="G26" s="21">
        <f>SUM(G27)</f>
        <v>0</v>
      </c>
      <c r="H26" s="21">
        <f t="shared" ref="H26:Y26" si="10">SUM(H27)</f>
        <v>0</v>
      </c>
      <c r="I26" s="21">
        <f t="shared" si="10"/>
        <v>0</v>
      </c>
      <c r="J26" s="21">
        <f t="shared" si="10"/>
        <v>0</v>
      </c>
      <c r="K26" s="21">
        <f t="shared" si="10"/>
        <v>0</v>
      </c>
      <c r="L26" s="21">
        <f t="shared" si="10"/>
        <v>0</v>
      </c>
      <c r="M26" s="21">
        <f t="shared" si="10"/>
        <v>0</v>
      </c>
      <c r="N26" s="21">
        <f t="shared" si="10"/>
        <v>0</v>
      </c>
      <c r="O26" s="21">
        <f t="shared" si="10"/>
        <v>0</v>
      </c>
      <c r="P26" s="15">
        <f t="shared" si="8"/>
        <v>0</v>
      </c>
      <c r="Q26" s="21">
        <f>SUM(Q27)</f>
        <v>0</v>
      </c>
      <c r="R26" s="21">
        <f t="shared" si="10"/>
        <v>0</v>
      </c>
      <c r="S26" s="21">
        <f t="shared" si="10"/>
        <v>0</v>
      </c>
      <c r="T26" s="21">
        <f t="shared" si="10"/>
        <v>0</v>
      </c>
      <c r="U26" s="21">
        <f t="shared" si="10"/>
        <v>0</v>
      </c>
      <c r="V26" s="21">
        <f t="shared" si="10"/>
        <v>0</v>
      </c>
      <c r="W26" s="21">
        <f t="shared" si="10"/>
        <v>0</v>
      </c>
      <c r="X26" s="21">
        <f t="shared" si="10"/>
        <v>0</v>
      </c>
      <c r="Y26" s="21">
        <f t="shared" si="10"/>
        <v>0</v>
      </c>
    </row>
    <row r="27" spans="1:30" s="70" customFormat="1" ht="37.5" x14ac:dyDescent="0.35">
      <c r="A27" s="3"/>
      <c r="B27" s="53" t="s">
        <v>74</v>
      </c>
      <c r="C27" s="3">
        <v>1310</v>
      </c>
      <c r="D27" s="3">
        <v>140</v>
      </c>
      <c r="E27" s="3">
        <v>141</v>
      </c>
      <c r="F27" s="15">
        <f t="shared" si="8"/>
        <v>0</v>
      </c>
      <c r="G27" s="55"/>
      <c r="H27" s="55"/>
      <c r="I27" s="55"/>
      <c r="J27" s="55"/>
      <c r="K27" s="56"/>
      <c r="L27" s="56"/>
      <c r="M27" s="56"/>
      <c r="N27" s="56"/>
      <c r="O27" s="56"/>
      <c r="P27" s="56"/>
      <c r="Q27" s="55"/>
      <c r="R27" s="56"/>
      <c r="S27" s="56"/>
      <c r="T27" s="55"/>
      <c r="U27" s="55"/>
      <c r="V27" s="56"/>
      <c r="W27" s="55"/>
      <c r="X27" s="55"/>
      <c r="Y27" s="56"/>
    </row>
    <row r="28" spans="1:30" s="69" customFormat="1" ht="20.25" x14ac:dyDescent="0.35">
      <c r="A28" s="5" t="s">
        <v>15</v>
      </c>
      <c r="B28" s="66" t="s">
        <v>41</v>
      </c>
      <c r="C28" s="5">
        <v>1400</v>
      </c>
      <c r="D28" s="5">
        <v>150</v>
      </c>
      <c r="E28" s="5"/>
      <c r="F28" s="15">
        <f t="shared" si="8"/>
        <v>0</v>
      </c>
      <c r="G28" s="71"/>
      <c r="H28" s="71"/>
      <c r="I28" s="71"/>
      <c r="J28" s="71"/>
      <c r="K28" s="54"/>
      <c r="L28" s="54"/>
      <c r="M28" s="54"/>
      <c r="N28" s="54"/>
      <c r="O28" s="54"/>
      <c r="P28" s="54"/>
      <c r="Q28" s="71"/>
      <c r="R28" s="54"/>
      <c r="S28" s="54"/>
      <c r="T28" s="71"/>
      <c r="U28" s="71"/>
      <c r="V28" s="54"/>
      <c r="W28" s="71"/>
      <c r="X28" s="71"/>
      <c r="Y28" s="54"/>
    </row>
    <row r="29" spans="1:30" s="70" customFormat="1" ht="20.25" x14ac:dyDescent="0.35">
      <c r="A29" s="3"/>
      <c r="B29" s="53" t="s">
        <v>35</v>
      </c>
      <c r="C29" s="3">
        <v>1410</v>
      </c>
      <c r="D29" s="3">
        <v>150</v>
      </c>
      <c r="E29" s="3">
        <v>152</v>
      </c>
      <c r="F29" s="15">
        <f>SUM(G29:W29)</f>
        <v>1296238.68</v>
      </c>
      <c r="G29" s="55">
        <f>1296238.68-82500-40000</f>
        <v>1173738.68</v>
      </c>
      <c r="H29" s="55"/>
      <c r="I29" s="55"/>
      <c r="J29" s="55"/>
      <c r="K29" s="56"/>
      <c r="L29" s="56"/>
      <c r="M29" s="56"/>
      <c r="N29" s="56"/>
      <c r="O29" s="55">
        <v>82500</v>
      </c>
      <c r="P29" s="56">
        <v>40000</v>
      </c>
      <c r="Q29" s="55"/>
      <c r="R29" s="56"/>
      <c r="S29" s="56"/>
      <c r="T29" s="55"/>
      <c r="U29" s="55"/>
      <c r="V29" s="56"/>
      <c r="W29" s="55"/>
      <c r="X29" s="55">
        <v>320000</v>
      </c>
      <c r="Y29" s="55">
        <v>580000</v>
      </c>
    </row>
    <row r="30" spans="1:30" s="70" customFormat="1" ht="20.25" x14ac:dyDescent="0.35">
      <c r="A30" s="3"/>
      <c r="B30" s="53" t="s">
        <v>36</v>
      </c>
      <c r="C30" s="3">
        <v>1420</v>
      </c>
      <c r="D30" s="3">
        <v>150</v>
      </c>
      <c r="E30" s="3">
        <v>165</v>
      </c>
      <c r="F30" s="1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</row>
    <row r="31" spans="1:30" s="70" customFormat="1" ht="20.25" x14ac:dyDescent="0.35">
      <c r="A31" s="3"/>
      <c r="B31" s="53" t="s">
        <v>75</v>
      </c>
      <c r="C31" s="3">
        <v>1430</v>
      </c>
      <c r="D31" s="3">
        <v>150</v>
      </c>
      <c r="E31" s="3">
        <v>155</v>
      </c>
      <c r="F31" s="15">
        <f>SUM(G31:W31)</f>
        <v>1317824.67</v>
      </c>
      <c r="G31" s="55"/>
      <c r="H31" s="55"/>
      <c r="I31" s="55"/>
      <c r="J31" s="55"/>
      <c r="K31" s="56"/>
      <c r="L31" s="56"/>
      <c r="M31" s="56"/>
      <c r="N31" s="56"/>
      <c r="O31" s="56"/>
      <c r="P31" s="56"/>
      <c r="Q31" s="55"/>
      <c r="R31" s="56"/>
      <c r="S31" s="56"/>
      <c r="T31" s="55"/>
      <c r="U31" s="55"/>
      <c r="V31" s="56"/>
      <c r="W31" s="55">
        <v>1317824.67</v>
      </c>
      <c r="X31" s="55">
        <v>1300000</v>
      </c>
      <c r="Y31" s="55">
        <f>X31</f>
        <v>1300000</v>
      </c>
    </row>
    <row r="32" spans="1:30" s="69" customFormat="1" ht="20.25" x14ac:dyDescent="0.35">
      <c r="A32" s="5" t="s">
        <v>16</v>
      </c>
      <c r="B32" s="66" t="s">
        <v>80</v>
      </c>
      <c r="C32" s="5">
        <v>1500</v>
      </c>
      <c r="D32" s="5">
        <v>180</v>
      </c>
      <c r="E32" s="5">
        <v>180</v>
      </c>
      <c r="F32" s="15">
        <f t="shared" si="8"/>
        <v>0</v>
      </c>
      <c r="G32" s="55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</row>
    <row r="33" spans="1:25" s="69" customFormat="1" ht="20.25" x14ac:dyDescent="0.35">
      <c r="A33" s="5" t="s">
        <v>20</v>
      </c>
      <c r="B33" s="66" t="s">
        <v>42</v>
      </c>
      <c r="C33" s="5">
        <v>1900</v>
      </c>
      <c r="D33" s="5">
        <v>410</v>
      </c>
      <c r="E33" s="5">
        <v>410</v>
      </c>
      <c r="F33" s="15"/>
      <c r="G33" s="71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</row>
    <row r="34" spans="1:25" s="70" customFormat="1" ht="20.25" x14ac:dyDescent="0.35">
      <c r="A34" s="3"/>
      <c r="B34" s="53" t="s">
        <v>132</v>
      </c>
      <c r="C34" s="3">
        <v>1910</v>
      </c>
      <c r="D34" s="3"/>
      <c r="E34" s="3">
        <v>410</v>
      </c>
      <c r="F34" s="15">
        <f t="shared" ref="F34" si="11">SUM(G34:M34)</f>
        <v>0</v>
      </c>
      <c r="G34" s="55"/>
      <c r="H34" s="55"/>
      <c r="I34" s="55"/>
      <c r="J34" s="55"/>
      <c r="K34" s="56"/>
      <c r="L34" s="56"/>
      <c r="M34" s="56"/>
      <c r="N34" s="56"/>
      <c r="O34" s="56"/>
      <c r="P34" s="56"/>
      <c r="Q34" s="55"/>
      <c r="R34" s="56"/>
      <c r="S34" s="56"/>
      <c r="T34" s="55"/>
      <c r="U34" s="55"/>
      <c r="V34" s="56"/>
      <c r="W34" s="55"/>
      <c r="X34" s="55"/>
      <c r="Y34" s="56"/>
    </row>
    <row r="35" spans="1:25" s="70" customFormat="1" ht="20.25" x14ac:dyDescent="0.35">
      <c r="A35" s="3"/>
      <c r="B35" s="53" t="s">
        <v>133</v>
      </c>
      <c r="C35" s="3">
        <v>1920</v>
      </c>
      <c r="D35" s="3"/>
      <c r="E35" s="3">
        <v>440</v>
      </c>
      <c r="F35" s="15"/>
      <c r="G35" s="55"/>
      <c r="H35" s="55"/>
      <c r="I35" s="55"/>
      <c r="J35" s="55"/>
      <c r="K35" s="56"/>
      <c r="L35" s="56"/>
      <c r="M35" s="56"/>
      <c r="N35" s="56"/>
      <c r="O35" s="56"/>
      <c r="P35" s="56"/>
      <c r="Q35" s="55"/>
      <c r="R35" s="56"/>
      <c r="S35" s="56"/>
      <c r="T35" s="55"/>
      <c r="U35" s="55"/>
      <c r="V35" s="56"/>
      <c r="W35" s="55"/>
      <c r="X35" s="55"/>
      <c r="Y35" s="56"/>
    </row>
    <row r="36" spans="1:25" s="65" customFormat="1" ht="20.25" x14ac:dyDescent="0.35">
      <c r="A36" s="5" t="s">
        <v>82</v>
      </c>
      <c r="B36" s="66" t="s">
        <v>134</v>
      </c>
      <c r="C36" s="5">
        <v>1980</v>
      </c>
      <c r="D36" s="5">
        <v>510</v>
      </c>
      <c r="E36" s="5"/>
      <c r="F36" s="15">
        <f t="shared" ref="F36:F45" si="12">SUM(G36:M36)</f>
        <v>0</v>
      </c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</row>
    <row r="37" spans="1:25" s="67" customFormat="1" ht="37.5" x14ac:dyDescent="0.35">
      <c r="A37" s="3"/>
      <c r="B37" s="53" t="s">
        <v>135</v>
      </c>
      <c r="C37" s="3">
        <v>1981</v>
      </c>
      <c r="D37" s="3">
        <v>510</v>
      </c>
      <c r="E37" s="3">
        <v>510</v>
      </c>
      <c r="F37" s="15">
        <f t="shared" si="12"/>
        <v>0</v>
      </c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</row>
    <row r="38" spans="1:25" s="65" customFormat="1" ht="18.600000000000001" customHeight="1" x14ac:dyDescent="0.35">
      <c r="A38" s="118" t="s">
        <v>18</v>
      </c>
      <c r="B38" s="118"/>
      <c r="C38" s="9">
        <v>2000</v>
      </c>
      <c r="D38" s="11" t="s">
        <v>19</v>
      </c>
      <c r="E38" s="11" t="s">
        <v>19</v>
      </c>
      <c r="F38" s="15">
        <f>SUM(G38:W38)</f>
        <v>45565229.959999993</v>
      </c>
      <c r="G38" s="72">
        <f>SUM(G39+G98+G150)</f>
        <v>42302493.729999997</v>
      </c>
      <c r="H38" s="15">
        <f t="shared" ref="H38:V38" si="13">SUM(H39+H77+H111)</f>
        <v>0</v>
      </c>
      <c r="I38" s="15">
        <f t="shared" si="13"/>
        <v>0</v>
      </c>
      <c r="J38" s="15">
        <f t="shared" si="13"/>
        <v>0</v>
      </c>
      <c r="K38" s="15">
        <f t="shared" si="13"/>
        <v>0</v>
      </c>
      <c r="L38" s="15">
        <f t="shared" si="13"/>
        <v>0</v>
      </c>
      <c r="M38" s="15">
        <f t="shared" si="13"/>
        <v>0</v>
      </c>
      <c r="N38" s="15">
        <f t="shared" si="13"/>
        <v>0</v>
      </c>
      <c r="O38" s="15">
        <f>SUM(O39+O98+O111)</f>
        <v>82500</v>
      </c>
      <c r="P38" s="15">
        <f>SUM(P39+P98+P111)</f>
        <v>40000</v>
      </c>
      <c r="Q38" s="15">
        <f t="shared" si="13"/>
        <v>0</v>
      </c>
      <c r="R38" s="15">
        <f t="shared" si="13"/>
        <v>0</v>
      </c>
      <c r="S38" s="15">
        <f t="shared" si="13"/>
        <v>0</v>
      </c>
      <c r="T38" s="15">
        <f t="shared" si="13"/>
        <v>0</v>
      </c>
      <c r="U38" s="15">
        <f t="shared" si="13"/>
        <v>0</v>
      </c>
      <c r="V38" s="15">
        <f t="shared" si="13"/>
        <v>0</v>
      </c>
      <c r="W38" s="15">
        <f>SUM(W39+W98+W150)</f>
        <v>3140236.23</v>
      </c>
      <c r="X38" s="72">
        <f>SUM(X39+X98+X150)</f>
        <v>46063308.299999997</v>
      </c>
      <c r="Y38" s="72">
        <f>SUM(Y39+Y98+Y150)</f>
        <v>46396103</v>
      </c>
    </row>
    <row r="39" spans="1:25" s="65" customFormat="1" ht="20.25" x14ac:dyDescent="0.35">
      <c r="A39" s="5" t="s">
        <v>2</v>
      </c>
      <c r="B39" s="66" t="s">
        <v>23</v>
      </c>
      <c r="C39" s="5"/>
      <c r="D39" s="5"/>
      <c r="E39" s="5"/>
      <c r="F39" s="15">
        <f t="shared" si="12"/>
        <v>41128755.049999997</v>
      </c>
      <c r="G39" s="20">
        <f>(G41+G70+G95+G93)</f>
        <v>41128755.049999997</v>
      </c>
      <c r="H39" s="14"/>
      <c r="I39" s="14"/>
      <c r="J39" s="14"/>
      <c r="K39" s="73"/>
      <c r="L39" s="73"/>
      <c r="M39" s="73"/>
      <c r="N39" s="73"/>
      <c r="O39" s="73"/>
      <c r="P39" s="73"/>
      <c r="Q39" s="14"/>
      <c r="R39" s="73"/>
      <c r="S39" s="73"/>
      <c r="T39" s="14"/>
      <c r="U39" s="14"/>
      <c r="V39" s="73"/>
      <c r="W39" s="14"/>
      <c r="X39" s="20">
        <f t="shared" ref="X39:Y39" si="14">(X41+X70+X95+X93)</f>
        <v>41945457</v>
      </c>
      <c r="Y39" s="20">
        <f t="shared" si="14"/>
        <v>42356103</v>
      </c>
    </row>
    <row r="40" spans="1:25" s="65" customFormat="1" ht="20.25" x14ac:dyDescent="0.35">
      <c r="A40" s="5" t="s">
        <v>4</v>
      </c>
      <c r="B40" s="66" t="s">
        <v>5</v>
      </c>
      <c r="C40" s="5"/>
      <c r="D40" s="5"/>
      <c r="E40" s="5"/>
      <c r="F40" s="15">
        <f t="shared" si="12"/>
        <v>40036558.32</v>
      </c>
      <c r="G40" s="20">
        <f>SUM(G41+G47+G48+G51+70+G93)</f>
        <v>40036558.32</v>
      </c>
      <c r="H40" s="14"/>
      <c r="I40" s="14"/>
      <c r="J40" s="14"/>
      <c r="K40" s="73"/>
      <c r="L40" s="73"/>
      <c r="M40" s="73"/>
      <c r="N40" s="73"/>
      <c r="O40" s="73"/>
      <c r="P40" s="73"/>
      <c r="Q40" s="14"/>
      <c r="R40" s="73"/>
      <c r="S40" s="73"/>
      <c r="T40" s="14"/>
      <c r="U40" s="14"/>
      <c r="V40" s="73"/>
      <c r="W40" s="14"/>
      <c r="X40" s="20">
        <f t="shared" ref="X40:Y40" si="15">SUM(X41+X47+X48+X51+70+X93)</f>
        <v>40986114</v>
      </c>
      <c r="Y40" s="20">
        <f t="shared" si="15"/>
        <v>41396760</v>
      </c>
    </row>
    <row r="41" spans="1:25" s="65" customFormat="1" ht="20.25" x14ac:dyDescent="0.35">
      <c r="A41" s="74" t="s">
        <v>10</v>
      </c>
      <c r="B41" s="66" t="s">
        <v>25</v>
      </c>
      <c r="C41" s="5">
        <v>2100</v>
      </c>
      <c r="D41" s="14" t="s">
        <v>19</v>
      </c>
      <c r="E41" s="14" t="s">
        <v>19</v>
      </c>
      <c r="F41" s="15">
        <f t="shared" si="12"/>
        <v>39234188</v>
      </c>
      <c r="G41" s="14">
        <f>G42+G49</f>
        <v>39234188</v>
      </c>
      <c r="H41" s="14"/>
      <c r="I41" s="14"/>
      <c r="J41" s="14"/>
      <c r="K41" s="73"/>
      <c r="L41" s="73"/>
      <c r="M41" s="73"/>
      <c r="N41" s="73"/>
      <c r="O41" s="73"/>
      <c r="P41" s="73"/>
      <c r="Q41" s="14"/>
      <c r="R41" s="73"/>
      <c r="S41" s="73"/>
      <c r="T41" s="14"/>
      <c r="U41" s="14"/>
      <c r="V41" s="73"/>
      <c r="W41" s="14"/>
      <c r="X41" s="14">
        <f t="shared" ref="X41:Y41" si="16">X42+X49</f>
        <v>40099656</v>
      </c>
      <c r="Y41" s="14">
        <f t="shared" si="16"/>
        <v>40510302</v>
      </c>
    </row>
    <row r="42" spans="1:25" s="65" customFormat="1" ht="20.25" x14ac:dyDescent="0.35">
      <c r="A42" s="74"/>
      <c r="B42" s="66" t="s">
        <v>56</v>
      </c>
      <c r="C42" s="5">
        <v>2110</v>
      </c>
      <c r="D42" s="14" t="s">
        <v>19</v>
      </c>
      <c r="E42" s="14" t="s">
        <v>19</v>
      </c>
      <c r="F42" s="15">
        <f t="shared" si="12"/>
        <v>30547744</v>
      </c>
      <c r="G42" s="20">
        <f>SUM(G43:G44)</f>
        <v>30547744</v>
      </c>
      <c r="H42" s="14"/>
      <c r="I42" s="14"/>
      <c r="J42" s="14"/>
      <c r="K42" s="73"/>
      <c r="L42" s="73"/>
      <c r="M42" s="73"/>
      <c r="N42" s="73"/>
      <c r="O42" s="73"/>
      <c r="P42" s="73"/>
      <c r="Q42" s="14"/>
      <c r="R42" s="73"/>
      <c r="S42" s="73"/>
      <c r="T42" s="14"/>
      <c r="U42" s="14"/>
      <c r="V42" s="73"/>
      <c r="W42" s="14"/>
      <c r="X42" s="20">
        <f t="shared" ref="X42:Y42" si="17">SUM(X43:X44)</f>
        <v>30869635</v>
      </c>
      <c r="Y42" s="20">
        <f t="shared" si="17"/>
        <v>31119679</v>
      </c>
    </row>
    <row r="43" spans="1:25" s="67" customFormat="1" ht="20.25" x14ac:dyDescent="0.35">
      <c r="A43" s="3"/>
      <c r="B43" s="53" t="s">
        <v>43</v>
      </c>
      <c r="C43" s="3">
        <v>2110</v>
      </c>
      <c r="D43" s="3">
        <v>111</v>
      </c>
      <c r="E43" s="3">
        <v>211</v>
      </c>
      <c r="F43" s="15">
        <f t="shared" si="12"/>
        <v>30352846.719999999</v>
      </c>
      <c r="G43" s="55">
        <v>30352846.719999999</v>
      </c>
      <c r="H43" s="55"/>
      <c r="I43" s="55"/>
      <c r="J43" s="55"/>
      <c r="K43" s="56"/>
      <c r="L43" s="56"/>
      <c r="M43" s="56"/>
      <c r="N43" s="56"/>
      <c r="O43" s="56"/>
      <c r="P43" s="56"/>
      <c r="Q43" s="55"/>
      <c r="R43" s="56"/>
      <c r="S43" s="56"/>
      <c r="T43" s="55"/>
      <c r="U43" s="55"/>
      <c r="V43" s="56"/>
      <c r="W43" s="55"/>
      <c r="X43" s="55">
        <v>30869635</v>
      </c>
      <c r="Y43" s="55">
        <v>31119679</v>
      </c>
    </row>
    <row r="44" spans="1:25" s="67" customFormat="1" ht="20.25" x14ac:dyDescent="0.35">
      <c r="A44" s="3"/>
      <c r="B44" s="53" t="s">
        <v>43</v>
      </c>
      <c r="C44" s="3">
        <v>2110</v>
      </c>
      <c r="D44" s="3">
        <v>111</v>
      </c>
      <c r="E44" s="3">
        <v>266</v>
      </c>
      <c r="F44" s="15">
        <f t="shared" si="12"/>
        <v>194897.28</v>
      </c>
      <c r="G44" s="55">
        <v>194897.28</v>
      </c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</row>
    <row r="45" spans="1:25" s="69" customFormat="1" ht="20.25" x14ac:dyDescent="0.35">
      <c r="A45" s="74"/>
      <c r="B45" s="66" t="s">
        <v>44</v>
      </c>
      <c r="C45" s="5">
        <v>2120</v>
      </c>
      <c r="D45" s="5">
        <v>112</v>
      </c>
      <c r="E45" s="5"/>
      <c r="F45" s="15">
        <f t="shared" si="12"/>
        <v>0</v>
      </c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</row>
    <row r="46" spans="1:25" s="70" customFormat="1" ht="19.5" x14ac:dyDescent="0.35">
      <c r="A46" s="75"/>
      <c r="B46" s="53" t="s">
        <v>44</v>
      </c>
      <c r="C46" s="3">
        <v>2120</v>
      </c>
      <c r="D46" s="3">
        <v>112</v>
      </c>
      <c r="E46" s="3">
        <v>212</v>
      </c>
      <c r="F46" s="50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</row>
    <row r="47" spans="1:25" s="70" customFormat="1" ht="19.5" x14ac:dyDescent="0.35">
      <c r="A47" s="75"/>
      <c r="B47" s="53" t="s">
        <v>44</v>
      </c>
      <c r="C47" s="3">
        <v>2120</v>
      </c>
      <c r="D47" s="3">
        <v>112</v>
      </c>
      <c r="E47" s="3">
        <v>226</v>
      </c>
      <c r="F47" s="50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</row>
    <row r="48" spans="1:25" s="70" customFormat="1" ht="19.5" x14ac:dyDescent="0.35">
      <c r="A48" s="75"/>
      <c r="B48" s="53" t="s">
        <v>44</v>
      </c>
      <c r="C48" s="3">
        <v>2120</v>
      </c>
      <c r="D48" s="3">
        <v>112</v>
      </c>
      <c r="E48" s="3">
        <v>266</v>
      </c>
      <c r="F48" s="50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</row>
    <row r="49" spans="1:25" s="69" customFormat="1" ht="39" x14ac:dyDescent="0.35">
      <c r="A49" s="74"/>
      <c r="B49" s="66" t="s">
        <v>45</v>
      </c>
      <c r="C49" s="5">
        <v>2140</v>
      </c>
      <c r="D49" s="5">
        <v>119</v>
      </c>
      <c r="E49" s="5">
        <v>213</v>
      </c>
      <c r="F49" s="15">
        <f t="shared" ref="F49:F66" si="18">SUM(G49:M49)</f>
        <v>8686444</v>
      </c>
      <c r="G49" s="71">
        <f>G50+G51</f>
        <v>8686444</v>
      </c>
      <c r="H49" s="71">
        <f t="shared" ref="H49:Y49" si="19">H50+H51</f>
        <v>0</v>
      </c>
      <c r="I49" s="71">
        <f t="shared" si="19"/>
        <v>0</v>
      </c>
      <c r="J49" s="71">
        <f t="shared" si="19"/>
        <v>0</v>
      </c>
      <c r="K49" s="71">
        <f t="shared" si="19"/>
        <v>0</v>
      </c>
      <c r="L49" s="71">
        <f t="shared" si="19"/>
        <v>0</v>
      </c>
      <c r="M49" s="71">
        <f t="shared" si="19"/>
        <v>0</v>
      </c>
      <c r="N49" s="71">
        <f t="shared" si="19"/>
        <v>0</v>
      </c>
      <c r="O49" s="71">
        <f t="shared" si="19"/>
        <v>0</v>
      </c>
      <c r="P49" s="71">
        <f t="shared" si="19"/>
        <v>0</v>
      </c>
      <c r="Q49" s="71">
        <f t="shared" si="19"/>
        <v>0</v>
      </c>
      <c r="R49" s="71">
        <f t="shared" si="19"/>
        <v>0</v>
      </c>
      <c r="S49" s="71">
        <f t="shared" si="19"/>
        <v>0</v>
      </c>
      <c r="T49" s="71">
        <f t="shared" si="19"/>
        <v>0</v>
      </c>
      <c r="U49" s="71">
        <f t="shared" si="19"/>
        <v>0</v>
      </c>
      <c r="V49" s="71">
        <f t="shared" si="19"/>
        <v>0</v>
      </c>
      <c r="W49" s="71">
        <f t="shared" si="19"/>
        <v>0</v>
      </c>
      <c r="X49" s="71">
        <f t="shared" si="19"/>
        <v>9230021</v>
      </c>
      <c r="Y49" s="71">
        <f t="shared" si="19"/>
        <v>9390623</v>
      </c>
    </row>
    <row r="50" spans="1:25" s="69" customFormat="1" ht="20.25" x14ac:dyDescent="0.35">
      <c r="A50" s="74"/>
      <c r="B50" s="53" t="s">
        <v>136</v>
      </c>
      <c r="C50" s="3">
        <v>2141</v>
      </c>
      <c r="D50" s="3">
        <v>119</v>
      </c>
      <c r="E50" s="3">
        <v>213</v>
      </c>
      <c r="F50" s="15">
        <f t="shared" si="18"/>
        <v>8686444</v>
      </c>
      <c r="G50" s="55">
        <v>8686444</v>
      </c>
      <c r="H50" s="71"/>
      <c r="I50" s="71"/>
      <c r="J50" s="71"/>
      <c r="K50" s="54"/>
      <c r="L50" s="54"/>
      <c r="M50" s="54"/>
      <c r="N50" s="54"/>
      <c r="O50" s="54"/>
      <c r="P50" s="54"/>
      <c r="Q50" s="71"/>
      <c r="R50" s="54"/>
      <c r="S50" s="54"/>
      <c r="T50" s="71"/>
      <c r="U50" s="71"/>
      <c r="V50" s="54"/>
      <c r="W50" s="71"/>
      <c r="X50" s="55">
        <v>9230021</v>
      </c>
      <c r="Y50" s="55">
        <v>9390623</v>
      </c>
    </row>
    <row r="51" spans="1:25" s="69" customFormat="1" ht="19.5" x14ac:dyDescent="0.35">
      <c r="A51" s="74"/>
      <c r="B51" s="53" t="s">
        <v>137</v>
      </c>
      <c r="C51" s="3">
        <v>2142</v>
      </c>
      <c r="D51" s="3">
        <v>119</v>
      </c>
      <c r="E51" s="3">
        <v>213</v>
      </c>
      <c r="F51" s="49"/>
      <c r="G51" s="71"/>
      <c r="H51" s="71"/>
      <c r="I51" s="71"/>
      <c r="J51" s="71"/>
      <c r="K51" s="54"/>
      <c r="L51" s="54"/>
      <c r="M51" s="54"/>
      <c r="N51" s="54"/>
      <c r="O51" s="54"/>
      <c r="P51" s="54"/>
      <c r="Q51" s="71"/>
      <c r="R51" s="54"/>
      <c r="S51" s="54"/>
      <c r="T51" s="71"/>
      <c r="U51" s="71"/>
      <c r="V51" s="54"/>
      <c r="W51" s="71"/>
      <c r="X51" s="71"/>
      <c r="Y51" s="54"/>
    </row>
    <row r="52" spans="1:25" s="69" customFormat="1" ht="20.25" x14ac:dyDescent="0.35">
      <c r="A52" s="74" t="s">
        <v>11</v>
      </c>
      <c r="B52" s="66" t="s">
        <v>138</v>
      </c>
      <c r="C52" s="5">
        <v>2200</v>
      </c>
      <c r="D52" s="5">
        <v>300</v>
      </c>
      <c r="E52" s="5"/>
      <c r="F52" s="15">
        <f t="shared" si="18"/>
        <v>0</v>
      </c>
      <c r="G52" s="71"/>
      <c r="H52" s="71"/>
      <c r="I52" s="71"/>
      <c r="J52" s="71"/>
      <c r="K52" s="54"/>
      <c r="L52" s="54"/>
      <c r="M52" s="54"/>
      <c r="N52" s="54"/>
      <c r="O52" s="54"/>
      <c r="P52" s="54"/>
      <c r="Q52" s="71"/>
      <c r="R52" s="54"/>
      <c r="S52" s="54"/>
      <c r="T52" s="71"/>
      <c r="U52" s="71"/>
      <c r="V52" s="54"/>
      <c r="W52" s="71"/>
      <c r="X52" s="71"/>
      <c r="Y52" s="54"/>
    </row>
    <row r="53" spans="1:25" s="69" customFormat="1" ht="20.25" x14ac:dyDescent="0.35">
      <c r="A53" s="74" t="s">
        <v>139</v>
      </c>
      <c r="B53" s="66" t="s">
        <v>140</v>
      </c>
      <c r="C53" s="3">
        <v>2210</v>
      </c>
      <c r="D53" s="3">
        <v>320</v>
      </c>
      <c r="E53" s="3">
        <v>264</v>
      </c>
      <c r="F53" s="15">
        <f t="shared" si="18"/>
        <v>0</v>
      </c>
      <c r="G53" s="71"/>
      <c r="H53" s="71"/>
      <c r="I53" s="71"/>
      <c r="J53" s="71"/>
      <c r="K53" s="54"/>
      <c r="L53" s="54"/>
      <c r="M53" s="54"/>
      <c r="N53" s="54"/>
      <c r="O53" s="54"/>
      <c r="P53" s="54"/>
      <c r="Q53" s="71"/>
      <c r="R53" s="54"/>
      <c r="S53" s="54"/>
      <c r="T53" s="71"/>
      <c r="U53" s="71"/>
      <c r="V53" s="54"/>
      <c r="W53" s="71"/>
      <c r="X53" s="71"/>
      <c r="Y53" s="54"/>
    </row>
    <row r="54" spans="1:25" s="69" customFormat="1" ht="56.25" customHeight="1" x14ac:dyDescent="0.35">
      <c r="A54" s="74"/>
      <c r="B54" s="53" t="s">
        <v>141</v>
      </c>
      <c r="C54" s="3">
        <v>2211</v>
      </c>
      <c r="D54" s="3">
        <v>321</v>
      </c>
      <c r="E54" s="3"/>
      <c r="F54" s="15">
        <f t="shared" si="18"/>
        <v>0</v>
      </c>
      <c r="G54" s="71"/>
      <c r="H54" s="71"/>
      <c r="I54" s="71"/>
      <c r="J54" s="71"/>
      <c r="K54" s="54"/>
      <c r="L54" s="54"/>
      <c r="M54" s="54"/>
      <c r="N54" s="54"/>
      <c r="O54" s="54"/>
      <c r="P54" s="54"/>
      <c r="Q54" s="71"/>
      <c r="R54" s="54"/>
      <c r="S54" s="54"/>
      <c r="T54" s="71"/>
      <c r="U54" s="71"/>
      <c r="V54" s="54"/>
      <c r="W54" s="71"/>
      <c r="X54" s="71"/>
      <c r="Y54" s="54"/>
    </row>
    <row r="55" spans="1:25" s="69" customFormat="1" ht="52.5" customHeight="1" x14ac:dyDescent="0.35">
      <c r="A55" s="74"/>
      <c r="B55" s="53" t="s">
        <v>142</v>
      </c>
      <c r="C55" s="3">
        <v>2212</v>
      </c>
      <c r="D55" s="3">
        <v>323</v>
      </c>
      <c r="E55" s="3"/>
      <c r="F55" s="15">
        <f t="shared" si="18"/>
        <v>0</v>
      </c>
      <c r="G55" s="71"/>
      <c r="H55" s="71"/>
      <c r="I55" s="71"/>
      <c r="J55" s="71"/>
      <c r="K55" s="54"/>
      <c r="L55" s="54"/>
      <c r="M55" s="54"/>
      <c r="N55" s="54"/>
      <c r="O55" s="54"/>
      <c r="P55" s="54"/>
      <c r="Q55" s="71"/>
      <c r="R55" s="54"/>
      <c r="S55" s="54"/>
      <c r="T55" s="71"/>
      <c r="U55" s="71"/>
      <c r="V55" s="54"/>
      <c r="W55" s="71"/>
      <c r="X55" s="71"/>
      <c r="Y55" s="54"/>
    </row>
    <row r="56" spans="1:25" s="69" customFormat="1" ht="58.5" x14ac:dyDescent="0.35">
      <c r="A56" s="74" t="s">
        <v>143</v>
      </c>
      <c r="B56" s="66" t="s">
        <v>144</v>
      </c>
      <c r="C56" s="3">
        <v>2220</v>
      </c>
      <c r="D56" s="3">
        <v>340</v>
      </c>
      <c r="E56" s="3"/>
      <c r="F56" s="15">
        <f t="shared" si="18"/>
        <v>0</v>
      </c>
      <c r="G56" s="71"/>
      <c r="H56" s="71"/>
      <c r="I56" s="71"/>
      <c r="J56" s="71"/>
      <c r="K56" s="54"/>
      <c r="L56" s="54"/>
      <c r="M56" s="54"/>
      <c r="N56" s="54"/>
      <c r="O56" s="54"/>
      <c r="P56" s="54"/>
      <c r="Q56" s="71"/>
      <c r="R56" s="54"/>
      <c r="S56" s="54"/>
      <c r="T56" s="71"/>
      <c r="U56" s="71"/>
      <c r="V56" s="54"/>
      <c r="W56" s="71"/>
      <c r="X56" s="71"/>
      <c r="Y56" s="54"/>
    </row>
    <row r="57" spans="1:25" s="69" customFormat="1" ht="58.5" x14ac:dyDescent="0.35">
      <c r="A57" s="74" t="s">
        <v>145</v>
      </c>
      <c r="B57" s="66" t="s">
        <v>146</v>
      </c>
      <c r="C57" s="3">
        <v>2230</v>
      </c>
      <c r="D57" s="3">
        <v>350</v>
      </c>
      <c r="E57" s="3"/>
      <c r="F57" s="15">
        <f t="shared" si="18"/>
        <v>0</v>
      </c>
      <c r="G57" s="71"/>
      <c r="H57" s="71"/>
      <c r="I57" s="71"/>
      <c r="J57" s="71"/>
      <c r="K57" s="54"/>
      <c r="L57" s="54"/>
      <c r="M57" s="54"/>
      <c r="N57" s="54"/>
      <c r="O57" s="54"/>
      <c r="P57" s="54"/>
      <c r="Q57" s="71"/>
      <c r="R57" s="54"/>
      <c r="S57" s="54"/>
      <c r="T57" s="71"/>
      <c r="U57" s="71"/>
      <c r="V57" s="54"/>
      <c r="W57" s="71"/>
      <c r="X57" s="71"/>
      <c r="Y57" s="54"/>
    </row>
    <row r="58" spans="1:25" s="69" customFormat="1" ht="56.25" x14ac:dyDescent="0.35">
      <c r="A58" s="74"/>
      <c r="B58" s="53" t="s">
        <v>146</v>
      </c>
      <c r="C58" s="3">
        <v>2230</v>
      </c>
      <c r="D58" s="3">
        <v>350</v>
      </c>
      <c r="E58" s="3">
        <v>296</v>
      </c>
      <c r="F58" s="15">
        <f t="shared" si="18"/>
        <v>0</v>
      </c>
      <c r="G58" s="71"/>
      <c r="H58" s="71"/>
      <c r="I58" s="71"/>
      <c r="J58" s="71"/>
      <c r="K58" s="54"/>
      <c r="L58" s="54"/>
      <c r="M58" s="54"/>
      <c r="N58" s="54"/>
      <c r="O58" s="54"/>
      <c r="P58" s="54"/>
      <c r="Q58" s="71"/>
      <c r="R58" s="54"/>
      <c r="S58" s="54"/>
      <c r="T58" s="71"/>
      <c r="U58" s="71"/>
      <c r="V58" s="54"/>
      <c r="W58" s="71"/>
      <c r="X58" s="71"/>
      <c r="Y58" s="54"/>
    </row>
    <row r="59" spans="1:25" s="69" customFormat="1" ht="20.25" x14ac:dyDescent="0.35">
      <c r="A59" s="74" t="s">
        <v>12</v>
      </c>
      <c r="B59" s="66" t="s">
        <v>21</v>
      </c>
      <c r="C59" s="5">
        <v>2300</v>
      </c>
      <c r="D59" s="5">
        <v>850</v>
      </c>
      <c r="E59" s="5"/>
      <c r="F59" s="15">
        <f t="shared" si="18"/>
        <v>0</v>
      </c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</row>
    <row r="60" spans="1:25" s="69" customFormat="1" ht="20.25" x14ac:dyDescent="0.35">
      <c r="A60" s="74"/>
      <c r="B60" s="53" t="s">
        <v>147</v>
      </c>
      <c r="C60" s="3">
        <v>2310</v>
      </c>
      <c r="D60" s="3">
        <v>851</v>
      </c>
      <c r="E60" s="3"/>
      <c r="F60" s="15">
        <f t="shared" si="18"/>
        <v>0</v>
      </c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</row>
    <row r="61" spans="1:25" s="69" customFormat="1" ht="20.25" x14ac:dyDescent="0.35">
      <c r="A61" s="74"/>
      <c r="B61" s="53" t="s">
        <v>148</v>
      </c>
      <c r="C61" s="3">
        <v>2320</v>
      </c>
      <c r="D61" s="3">
        <v>852</v>
      </c>
      <c r="E61" s="3"/>
      <c r="F61" s="15">
        <f t="shared" si="18"/>
        <v>0</v>
      </c>
      <c r="G61" s="55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</row>
    <row r="62" spans="1:25" s="69" customFormat="1" ht="20.25" x14ac:dyDescent="0.35">
      <c r="A62" s="74"/>
      <c r="B62" s="53" t="s">
        <v>149</v>
      </c>
      <c r="C62" s="3">
        <v>2330</v>
      </c>
      <c r="D62" s="3">
        <v>853</v>
      </c>
      <c r="E62" s="3"/>
      <c r="F62" s="15">
        <f t="shared" si="18"/>
        <v>0</v>
      </c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</row>
    <row r="63" spans="1:25" s="69" customFormat="1" ht="39" x14ac:dyDescent="0.35">
      <c r="A63" s="74" t="s">
        <v>51</v>
      </c>
      <c r="B63" s="66" t="s">
        <v>150</v>
      </c>
      <c r="C63" s="5">
        <v>2500</v>
      </c>
      <c r="D63" s="5">
        <v>244</v>
      </c>
      <c r="E63" s="14" t="s">
        <v>19</v>
      </c>
      <c r="F63" s="15">
        <f t="shared" si="18"/>
        <v>0</v>
      </c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</row>
    <row r="64" spans="1:25" s="70" customFormat="1" ht="20.25" x14ac:dyDescent="0.35">
      <c r="A64" s="75"/>
      <c r="B64" s="76" t="s">
        <v>52</v>
      </c>
      <c r="C64" s="3">
        <v>2500</v>
      </c>
      <c r="D64" s="3">
        <v>244</v>
      </c>
      <c r="E64" s="77">
        <v>226</v>
      </c>
      <c r="F64" s="15">
        <f t="shared" si="18"/>
        <v>0</v>
      </c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</row>
    <row r="65" spans="1:25" s="70" customFormat="1" ht="20.25" x14ac:dyDescent="0.35">
      <c r="A65" s="75"/>
      <c r="B65" s="76" t="s">
        <v>53</v>
      </c>
      <c r="C65" s="3">
        <v>2500</v>
      </c>
      <c r="D65" s="3">
        <v>244</v>
      </c>
      <c r="E65" s="77">
        <v>296</v>
      </c>
      <c r="F65" s="15">
        <f t="shared" si="18"/>
        <v>0</v>
      </c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</row>
    <row r="66" spans="1:25" s="69" customFormat="1" ht="20.25" x14ac:dyDescent="0.35">
      <c r="A66" s="74" t="s">
        <v>151</v>
      </c>
      <c r="B66" s="66" t="s">
        <v>22</v>
      </c>
      <c r="C66" s="5">
        <v>2600</v>
      </c>
      <c r="D66" s="14" t="s">
        <v>19</v>
      </c>
      <c r="E66" s="14" t="s">
        <v>19</v>
      </c>
      <c r="F66" s="15">
        <f t="shared" si="18"/>
        <v>1795294.0499999998</v>
      </c>
      <c r="G66" s="71">
        <f>SUM(G70+G93)</f>
        <v>1795294.0499999998</v>
      </c>
      <c r="H66" s="71"/>
      <c r="I66" s="71"/>
      <c r="J66" s="71"/>
      <c r="K66" s="54"/>
      <c r="L66" s="54"/>
      <c r="M66" s="54"/>
      <c r="N66" s="54"/>
      <c r="O66" s="54"/>
      <c r="P66" s="54"/>
      <c r="Q66" s="71"/>
      <c r="R66" s="54"/>
      <c r="S66" s="54"/>
      <c r="T66" s="71"/>
      <c r="U66" s="71"/>
      <c r="V66" s="54"/>
      <c r="W66" s="71"/>
      <c r="X66" s="71">
        <f t="shared" ref="X66:Y66" si="20">SUM(X70+X93)</f>
        <v>1757832</v>
      </c>
      <c r="Y66" s="71">
        <f t="shared" si="20"/>
        <v>1757832</v>
      </c>
    </row>
    <row r="67" spans="1:25" s="69" customFormat="1" ht="39" x14ac:dyDescent="0.35">
      <c r="A67" s="74" t="s">
        <v>152</v>
      </c>
      <c r="B67" s="66" t="s">
        <v>153</v>
      </c>
      <c r="C67" s="5">
        <v>2610</v>
      </c>
      <c r="D67" s="73">
        <v>241</v>
      </c>
      <c r="E67" s="14"/>
      <c r="F67" s="49"/>
      <c r="G67" s="71"/>
      <c r="H67" s="71"/>
      <c r="I67" s="71"/>
      <c r="J67" s="71"/>
      <c r="K67" s="54"/>
      <c r="L67" s="54"/>
      <c r="M67" s="54"/>
      <c r="N67" s="54"/>
      <c r="O67" s="54"/>
      <c r="P67" s="54"/>
      <c r="Q67" s="71"/>
      <c r="R67" s="54"/>
      <c r="S67" s="54"/>
      <c r="T67" s="71"/>
      <c r="U67" s="71"/>
      <c r="V67" s="54"/>
      <c r="W67" s="71"/>
      <c r="X67" s="71"/>
      <c r="Y67" s="54"/>
    </row>
    <row r="68" spans="1:25" s="69" customFormat="1" ht="19.5" x14ac:dyDescent="0.35">
      <c r="A68" s="74" t="s">
        <v>154</v>
      </c>
      <c r="B68" s="66" t="s">
        <v>48</v>
      </c>
      <c r="C68" s="5">
        <v>2630</v>
      </c>
      <c r="D68" s="5">
        <v>243</v>
      </c>
      <c r="E68" s="14"/>
      <c r="F68" s="49"/>
      <c r="G68" s="71"/>
      <c r="H68" s="71"/>
      <c r="I68" s="71"/>
      <c r="J68" s="71"/>
      <c r="K68" s="54"/>
      <c r="L68" s="54"/>
      <c r="M68" s="54"/>
      <c r="N68" s="54"/>
      <c r="O68" s="54"/>
      <c r="P68" s="54"/>
      <c r="Q68" s="71"/>
      <c r="R68" s="54"/>
      <c r="S68" s="54"/>
      <c r="T68" s="71"/>
      <c r="U68" s="71"/>
      <c r="V68" s="54"/>
      <c r="W68" s="71"/>
      <c r="X68" s="71"/>
      <c r="Y68" s="54"/>
    </row>
    <row r="69" spans="1:25" s="69" customFormat="1" ht="19.5" hidden="1" customHeight="1" x14ac:dyDescent="0.35">
      <c r="A69" s="74"/>
      <c r="B69" s="66"/>
      <c r="C69" s="5"/>
      <c r="D69" s="14"/>
      <c r="E69" s="14"/>
      <c r="F69" s="54"/>
      <c r="G69" s="71"/>
      <c r="H69" s="71"/>
      <c r="I69" s="71"/>
      <c r="J69" s="71"/>
      <c r="K69" s="54"/>
      <c r="L69" s="54"/>
      <c r="M69" s="54"/>
      <c r="N69" s="54"/>
      <c r="O69" s="54"/>
      <c r="P69" s="54"/>
      <c r="Q69" s="71"/>
      <c r="R69" s="54"/>
      <c r="S69" s="54"/>
      <c r="T69" s="71"/>
      <c r="U69" s="71"/>
      <c r="V69" s="54"/>
      <c r="W69" s="71"/>
      <c r="X69" s="71"/>
      <c r="Y69" s="54"/>
    </row>
    <row r="70" spans="1:25" s="69" customFormat="1" ht="20.25" x14ac:dyDescent="0.35">
      <c r="A70" s="74" t="s">
        <v>155</v>
      </c>
      <c r="B70" s="66" t="s">
        <v>49</v>
      </c>
      <c r="C70" s="5">
        <v>2640</v>
      </c>
      <c r="D70" s="5">
        <v>244</v>
      </c>
      <c r="E70" s="14" t="s">
        <v>19</v>
      </c>
      <c r="F70" s="15">
        <f t="shared" ref="F70:F91" si="21">SUM(G70:M70)</f>
        <v>992993.73</v>
      </c>
      <c r="G70" s="21">
        <f>SUM(G71:G92)</f>
        <v>992993.73</v>
      </c>
      <c r="H70" s="21">
        <f t="shared" ref="H70:W70" si="22">SUM(H71:H91)</f>
        <v>0</v>
      </c>
      <c r="I70" s="21">
        <f t="shared" si="22"/>
        <v>0</v>
      </c>
      <c r="J70" s="21">
        <f t="shared" si="22"/>
        <v>0</v>
      </c>
      <c r="K70" s="21">
        <f t="shared" si="22"/>
        <v>0</v>
      </c>
      <c r="L70" s="21">
        <f t="shared" si="22"/>
        <v>0</v>
      </c>
      <c r="M70" s="21">
        <f t="shared" si="22"/>
        <v>0</v>
      </c>
      <c r="N70" s="21">
        <f t="shared" si="22"/>
        <v>0</v>
      </c>
      <c r="O70" s="21">
        <f t="shared" si="22"/>
        <v>0</v>
      </c>
      <c r="P70" s="21">
        <f t="shared" si="22"/>
        <v>0</v>
      </c>
      <c r="Q70" s="21">
        <f t="shared" si="22"/>
        <v>0</v>
      </c>
      <c r="R70" s="21">
        <f t="shared" si="22"/>
        <v>0</v>
      </c>
      <c r="S70" s="21">
        <f t="shared" si="22"/>
        <v>0</v>
      </c>
      <c r="T70" s="21">
        <f t="shared" si="22"/>
        <v>0</v>
      </c>
      <c r="U70" s="21">
        <f t="shared" si="22"/>
        <v>0</v>
      </c>
      <c r="V70" s="21">
        <f t="shared" si="22"/>
        <v>0</v>
      </c>
      <c r="W70" s="21">
        <f t="shared" si="22"/>
        <v>0</v>
      </c>
      <c r="X70" s="21">
        <f t="shared" ref="X70:Y70" si="23">SUM(X71:X92)</f>
        <v>871444</v>
      </c>
      <c r="Y70" s="21">
        <f t="shared" si="23"/>
        <v>871444</v>
      </c>
    </row>
    <row r="71" spans="1:25" s="70" customFormat="1" ht="20.25" x14ac:dyDescent="0.35">
      <c r="A71" s="75"/>
      <c r="B71" s="53" t="s">
        <v>58</v>
      </c>
      <c r="C71" s="3">
        <v>2640</v>
      </c>
      <c r="D71" s="3">
        <v>244</v>
      </c>
      <c r="E71" s="3">
        <v>221</v>
      </c>
      <c r="F71" s="15">
        <f t="shared" si="21"/>
        <v>160416</v>
      </c>
      <c r="G71" s="55">
        <v>160416</v>
      </c>
      <c r="H71" s="55"/>
      <c r="I71" s="55"/>
      <c r="J71" s="55"/>
      <c r="K71" s="56"/>
      <c r="L71" s="56"/>
      <c r="M71" s="56"/>
      <c r="N71" s="56"/>
      <c r="O71" s="56"/>
      <c r="P71" s="56"/>
      <c r="Q71" s="55"/>
      <c r="R71" s="56"/>
      <c r="S71" s="56"/>
      <c r="T71" s="55"/>
      <c r="U71" s="55"/>
      <c r="V71" s="56"/>
      <c r="W71" s="55"/>
      <c r="X71" s="55">
        <v>164952</v>
      </c>
      <c r="Y71" s="55">
        <v>164952</v>
      </c>
    </row>
    <row r="72" spans="1:25" s="70" customFormat="1" ht="20.25" x14ac:dyDescent="0.35">
      <c r="A72" s="75"/>
      <c r="B72" s="53" t="s">
        <v>57</v>
      </c>
      <c r="C72" s="3">
        <v>2640</v>
      </c>
      <c r="D72" s="3">
        <v>244</v>
      </c>
      <c r="E72" s="3">
        <v>222</v>
      </c>
      <c r="F72" s="15">
        <f t="shared" si="21"/>
        <v>0</v>
      </c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</row>
    <row r="73" spans="1:25" s="70" customFormat="1" ht="20.25" x14ac:dyDescent="0.35">
      <c r="A73" s="75"/>
      <c r="B73" s="53" t="s">
        <v>59</v>
      </c>
      <c r="C73" s="3">
        <v>2640</v>
      </c>
      <c r="D73" s="3">
        <v>244</v>
      </c>
      <c r="E73" s="3">
        <v>223</v>
      </c>
      <c r="F73" s="15">
        <f t="shared" si="21"/>
        <v>64750.35</v>
      </c>
      <c r="G73" s="55">
        <f>29199.68+35550.67</f>
        <v>64750.35</v>
      </c>
      <c r="H73" s="55"/>
      <c r="I73" s="55"/>
      <c r="J73" s="55"/>
      <c r="K73" s="56"/>
      <c r="L73" s="56"/>
      <c r="M73" s="56"/>
      <c r="N73" s="56"/>
      <c r="O73" s="56"/>
      <c r="P73" s="56"/>
      <c r="Q73" s="55"/>
      <c r="R73" s="56"/>
      <c r="S73" s="56"/>
      <c r="T73" s="55"/>
      <c r="U73" s="55"/>
      <c r="V73" s="56"/>
      <c r="W73" s="55"/>
      <c r="X73" s="55">
        <f t="shared" ref="X73:Y73" si="24">33262+70183</f>
        <v>103445</v>
      </c>
      <c r="Y73" s="55">
        <f t="shared" si="24"/>
        <v>103445</v>
      </c>
    </row>
    <row r="74" spans="1:25" s="70" customFormat="1" ht="20.25" x14ac:dyDescent="0.35">
      <c r="A74" s="75"/>
      <c r="B74" s="53" t="s">
        <v>60</v>
      </c>
      <c r="C74" s="3">
        <v>2640</v>
      </c>
      <c r="D74" s="3">
        <v>244</v>
      </c>
      <c r="E74" s="3">
        <v>224</v>
      </c>
      <c r="F74" s="15">
        <f t="shared" si="21"/>
        <v>0</v>
      </c>
      <c r="G74" s="55"/>
      <c r="H74" s="55"/>
      <c r="I74" s="55"/>
      <c r="J74" s="55"/>
      <c r="K74" s="56"/>
      <c r="L74" s="56"/>
      <c r="M74" s="56"/>
      <c r="N74" s="56"/>
      <c r="O74" s="56"/>
      <c r="P74" s="56"/>
      <c r="Q74" s="55"/>
      <c r="R74" s="56"/>
      <c r="S74" s="56"/>
      <c r="T74" s="55"/>
      <c r="U74" s="55"/>
      <c r="V74" s="56"/>
      <c r="W74" s="55"/>
      <c r="X74" s="55"/>
      <c r="Y74" s="55"/>
    </row>
    <row r="75" spans="1:25" s="70" customFormat="1" ht="20.25" x14ac:dyDescent="0.35">
      <c r="A75" s="75"/>
      <c r="B75" s="53" t="s">
        <v>61</v>
      </c>
      <c r="C75" s="3">
        <v>2640</v>
      </c>
      <c r="D75" s="3">
        <v>244</v>
      </c>
      <c r="E75" s="3">
        <v>225</v>
      </c>
      <c r="F75" s="15">
        <f t="shared" si="21"/>
        <v>374602.92</v>
      </c>
      <c r="G75" s="55">
        <v>374602.92</v>
      </c>
      <c r="H75" s="55"/>
      <c r="I75" s="55"/>
      <c r="J75" s="55"/>
      <c r="K75" s="56"/>
      <c r="L75" s="56"/>
      <c r="M75" s="56"/>
      <c r="N75" s="56"/>
      <c r="O75" s="56"/>
      <c r="P75" s="56"/>
      <c r="Q75" s="55"/>
      <c r="R75" s="56"/>
      <c r="S75" s="56"/>
      <c r="T75" s="55"/>
      <c r="U75" s="55"/>
      <c r="V75" s="56"/>
      <c r="W75" s="55"/>
      <c r="X75" s="55">
        <v>308157</v>
      </c>
      <c r="Y75" s="55">
        <v>308157</v>
      </c>
    </row>
    <row r="76" spans="1:25" s="70" customFormat="1" ht="20.25" x14ac:dyDescent="0.35">
      <c r="A76" s="75"/>
      <c r="B76" s="53" t="s">
        <v>52</v>
      </c>
      <c r="C76" s="3">
        <v>2640</v>
      </c>
      <c r="D76" s="3">
        <v>244</v>
      </c>
      <c r="E76" s="3">
        <v>226</v>
      </c>
      <c r="F76" s="15">
        <f t="shared" si="21"/>
        <v>356542</v>
      </c>
      <c r="G76" s="55">
        <v>356542</v>
      </c>
      <c r="H76" s="55"/>
      <c r="I76" s="55"/>
      <c r="J76" s="55"/>
      <c r="K76" s="56"/>
      <c r="L76" s="56"/>
      <c r="M76" s="56"/>
      <c r="N76" s="56"/>
      <c r="O76" s="56"/>
      <c r="P76" s="56"/>
      <c r="Q76" s="55"/>
      <c r="R76" s="56"/>
      <c r="S76" s="56"/>
      <c r="T76" s="55"/>
      <c r="U76" s="55"/>
      <c r="V76" s="56"/>
      <c r="W76" s="55"/>
      <c r="X76" s="55">
        <v>273234</v>
      </c>
      <c r="Y76" s="55">
        <v>273234</v>
      </c>
    </row>
    <row r="77" spans="1:25" s="70" customFormat="1" ht="20.25" x14ac:dyDescent="0.35">
      <c r="A77" s="75"/>
      <c r="B77" s="53" t="s">
        <v>62</v>
      </c>
      <c r="C77" s="3">
        <v>2640</v>
      </c>
      <c r="D77" s="3">
        <v>244</v>
      </c>
      <c r="E77" s="3">
        <v>227</v>
      </c>
      <c r="F77" s="15">
        <f t="shared" si="21"/>
        <v>0</v>
      </c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</row>
    <row r="78" spans="1:25" s="70" customFormat="1" ht="20.25" x14ac:dyDescent="0.35">
      <c r="A78" s="75"/>
      <c r="B78" s="53" t="s">
        <v>53</v>
      </c>
      <c r="C78" s="3">
        <v>2640</v>
      </c>
      <c r="D78" s="3">
        <v>244</v>
      </c>
      <c r="E78" s="3">
        <v>296</v>
      </c>
      <c r="F78" s="15">
        <f t="shared" si="21"/>
        <v>0</v>
      </c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</row>
    <row r="79" spans="1:25" s="70" customFormat="1" ht="20.25" x14ac:dyDescent="0.35">
      <c r="A79" s="75"/>
      <c r="B79" s="53" t="s">
        <v>69</v>
      </c>
      <c r="C79" s="3">
        <v>2640</v>
      </c>
      <c r="D79" s="3">
        <v>244</v>
      </c>
      <c r="E79" s="3">
        <v>310</v>
      </c>
      <c r="F79" s="15">
        <f t="shared" si="21"/>
        <v>0</v>
      </c>
      <c r="G79" s="55"/>
      <c r="H79" s="55"/>
      <c r="I79" s="55"/>
      <c r="J79" s="55"/>
      <c r="K79" s="56"/>
      <c r="L79" s="56"/>
      <c r="M79" s="56"/>
      <c r="N79" s="56"/>
      <c r="O79" s="56"/>
      <c r="P79" s="56"/>
      <c r="Q79" s="55"/>
      <c r="R79" s="56"/>
      <c r="S79" s="56"/>
      <c r="T79" s="55"/>
      <c r="U79" s="55"/>
      <c r="V79" s="56"/>
      <c r="W79" s="55"/>
      <c r="X79" s="55"/>
      <c r="Y79" s="55"/>
    </row>
    <row r="80" spans="1:25" s="70" customFormat="1" ht="37.5" x14ac:dyDescent="0.35">
      <c r="A80" s="75"/>
      <c r="B80" s="53" t="s">
        <v>156</v>
      </c>
      <c r="C80" s="3">
        <v>2640</v>
      </c>
      <c r="D80" s="3">
        <v>244</v>
      </c>
      <c r="E80" s="3">
        <v>341</v>
      </c>
      <c r="F80" s="15">
        <f t="shared" si="21"/>
        <v>0</v>
      </c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</row>
    <row r="81" spans="1:25" s="70" customFormat="1" ht="20.25" x14ac:dyDescent="0.35">
      <c r="A81" s="75"/>
      <c r="B81" s="53" t="s">
        <v>63</v>
      </c>
      <c r="C81" s="3">
        <v>2640</v>
      </c>
      <c r="D81" s="3">
        <v>244</v>
      </c>
      <c r="E81" s="3">
        <v>343</v>
      </c>
      <c r="F81" s="15">
        <f t="shared" si="21"/>
        <v>0</v>
      </c>
      <c r="G81" s="55"/>
      <c r="H81" s="55"/>
      <c r="I81" s="55"/>
      <c r="J81" s="55"/>
      <c r="K81" s="56"/>
      <c r="L81" s="56"/>
      <c r="M81" s="56"/>
      <c r="N81" s="56"/>
      <c r="O81" s="56"/>
      <c r="P81" s="56"/>
      <c r="Q81" s="55"/>
      <c r="R81" s="56"/>
      <c r="S81" s="56"/>
      <c r="T81" s="55"/>
      <c r="U81" s="55"/>
      <c r="V81" s="56"/>
      <c r="W81" s="55"/>
      <c r="X81" s="55"/>
      <c r="Y81" s="55"/>
    </row>
    <row r="82" spans="1:25" s="70" customFormat="1" ht="20.25" x14ac:dyDescent="0.35">
      <c r="A82" s="75"/>
      <c r="B82" s="53" t="s">
        <v>76</v>
      </c>
      <c r="C82" s="3">
        <v>2640</v>
      </c>
      <c r="D82" s="3">
        <v>244</v>
      </c>
      <c r="E82" s="3">
        <v>344</v>
      </c>
      <c r="F82" s="15">
        <f t="shared" si="21"/>
        <v>0</v>
      </c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</row>
    <row r="83" spans="1:25" s="70" customFormat="1" ht="20.25" x14ac:dyDescent="0.35">
      <c r="A83" s="75"/>
      <c r="B83" s="53" t="s">
        <v>77</v>
      </c>
      <c r="C83" s="3">
        <v>2640</v>
      </c>
      <c r="D83" s="3">
        <v>244</v>
      </c>
      <c r="E83" s="3">
        <v>345</v>
      </c>
      <c r="F83" s="15">
        <f t="shared" si="21"/>
        <v>0</v>
      </c>
      <c r="G83" s="55"/>
      <c r="H83" s="55"/>
      <c r="I83" s="55"/>
      <c r="J83" s="55"/>
      <c r="K83" s="56"/>
      <c r="L83" s="56"/>
      <c r="M83" s="56"/>
      <c r="N83" s="56"/>
      <c r="O83" s="56"/>
      <c r="P83" s="56"/>
      <c r="Q83" s="55"/>
      <c r="R83" s="56"/>
      <c r="S83" s="56"/>
      <c r="T83" s="55"/>
      <c r="U83" s="55"/>
      <c r="V83" s="56"/>
      <c r="W83" s="55"/>
      <c r="X83" s="55"/>
      <c r="Y83" s="55"/>
    </row>
    <row r="84" spans="1:25" s="70" customFormat="1" ht="20.25" x14ac:dyDescent="0.35">
      <c r="A84" s="75"/>
      <c r="B84" s="53" t="s">
        <v>63</v>
      </c>
      <c r="C84" s="3">
        <v>2640</v>
      </c>
      <c r="D84" s="3">
        <v>244</v>
      </c>
      <c r="E84" s="3">
        <v>346</v>
      </c>
      <c r="F84" s="15">
        <f t="shared" si="21"/>
        <v>36682.46</v>
      </c>
      <c r="G84" s="55">
        <v>36682.46</v>
      </c>
      <c r="H84" s="55"/>
      <c r="I84" s="55"/>
      <c r="J84" s="55"/>
      <c r="K84" s="56"/>
      <c r="L84" s="56"/>
      <c r="M84" s="56"/>
      <c r="N84" s="56"/>
      <c r="O84" s="56"/>
      <c r="P84" s="56"/>
      <c r="Q84" s="55"/>
      <c r="R84" s="56"/>
      <c r="S84" s="56"/>
      <c r="T84" s="55"/>
      <c r="U84" s="55"/>
      <c r="V84" s="56"/>
      <c r="W84" s="55"/>
      <c r="X84" s="55">
        <v>21656</v>
      </c>
      <c r="Y84" s="55">
        <f>X84</f>
        <v>21656</v>
      </c>
    </row>
    <row r="85" spans="1:25" s="70" customFormat="1" ht="20.25" x14ac:dyDescent="0.35">
      <c r="A85" s="75"/>
      <c r="B85" s="53" t="s">
        <v>63</v>
      </c>
      <c r="C85" s="3">
        <v>2640</v>
      </c>
      <c r="D85" s="3">
        <v>244</v>
      </c>
      <c r="E85" s="3">
        <v>349</v>
      </c>
      <c r="F85" s="15">
        <f t="shared" si="21"/>
        <v>0</v>
      </c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</row>
    <row r="86" spans="1:25" s="70" customFormat="1" ht="20.25" x14ac:dyDescent="0.35">
      <c r="A86" s="75"/>
      <c r="B86" s="53" t="s">
        <v>67</v>
      </c>
      <c r="C86" s="3">
        <v>2640</v>
      </c>
      <c r="D86" s="3">
        <v>244</v>
      </c>
      <c r="E86" s="3">
        <v>226</v>
      </c>
      <c r="F86" s="15">
        <f t="shared" si="21"/>
        <v>0</v>
      </c>
      <c r="G86" s="55"/>
      <c r="H86" s="55"/>
      <c r="I86" s="55"/>
      <c r="J86" s="55"/>
      <c r="K86" s="56"/>
      <c r="L86" s="56"/>
      <c r="M86" s="56"/>
      <c r="N86" s="56"/>
      <c r="O86" s="56"/>
      <c r="P86" s="56"/>
      <c r="Q86" s="55"/>
      <c r="R86" s="56"/>
      <c r="S86" s="56"/>
      <c r="T86" s="55"/>
      <c r="U86" s="55"/>
      <c r="V86" s="56"/>
      <c r="W86" s="55"/>
      <c r="X86" s="55"/>
      <c r="Y86" s="55"/>
    </row>
    <row r="87" spans="1:25" s="70" customFormat="1" ht="20.25" x14ac:dyDescent="0.35">
      <c r="A87" s="75"/>
      <c r="B87" s="53" t="s">
        <v>67</v>
      </c>
      <c r="C87" s="3">
        <v>2640</v>
      </c>
      <c r="D87" s="3">
        <v>244</v>
      </c>
      <c r="E87" s="3">
        <v>263</v>
      </c>
      <c r="F87" s="15">
        <f t="shared" si="21"/>
        <v>0</v>
      </c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</row>
    <row r="88" spans="1:25" s="70" customFormat="1" ht="37.5" x14ac:dyDescent="0.35">
      <c r="A88" s="75"/>
      <c r="B88" s="58" t="s">
        <v>68</v>
      </c>
      <c r="C88" s="3">
        <v>2640</v>
      </c>
      <c r="D88" s="3">
        <v>244</v>
      </c>
      <c r="E88" s="3">
        <v>342</v>
      </c>
      <c r="F88" s="15">
        <f t="shared" si="21"/>
        <v>0</v>
      </c>
      <c r="G88" s="55"/>
      <c r="H88" s="55"/>
      <c r="I88" s="55"/>
      <c r="J88" s="55"/>
      <c r="K88" s="56"/>
      <c r="L88" s="56"/>
      <c r="M88" s="56"/>
      <c r="N88" s="56"/>
      <c r="O88" s="56"/>
      <c r="P88" s="56"/>
      <c r="Q88" s="55"/>
      <c r="R88" s="56"/>
      <c r="S88" s="56"/>
      <c r="T88" s="55"/>
      <c r="U88" s="55"/>
      <c r="V88" s="56"/>
      <c r="W88" s="55"/>
      <c r="X88" s="55"/>
      <c r="Y88" s="55"/>
    </row>
    <row r="89" spans="1:25" s="70" customFormat="1" ht="37.5" x14ac:dyDescent="0.35">
      <c r="A89" s="75"/>
      <c r="B89" s="58" t="s">
        <v>68</v>
      </c>
      <c r="C89" s="3">
        <v>2640</v>
      </c>
      <c r="D89" s="3">
        <v>244</v>
      </c>
      <c r="E89" s="3">
        <v>349</v>
      </c>
      <c r="F89" s="15">
        <f t="shared" si="21"/>
        <v>0</v>
      </c>
      <c r="G89" s="55"/>
      <c r="H89" s="55"/>
      <c r="I89" s="55"/>
      <c r="J89" s="55"/>
      <c r="K89" s="56"/>
      <c r="L89" s="56"/>
      <c r="M89" s="56"/>
      <c r="N89" s="56"/>
      <c r="O89" s="56"/>
      <c r="P89" s="56"/>
      <c r="Q89" s="55"/>
      <c r="R89" s="56"/>
      <c r="S89" s="56"/>
      <c r="T89" s="55"/>
      <c r="U89" s="55"/>
      <c r="V89" s="56"/>
      <c r="W89" s="55"/>
      <c r="X89" s="55"/>
      <c r="Y89" s="55"/>
    </row>
    <row r="90" spans="1:25" s="70" customFormat="1" ht="20.25" x14ac:dyDescent="0.35">
      <c r="A90" s="75"/>
      <c r="B90" s="53" t="s">
        <v>64</v>
      </c>
      <c r="C90" s="3">
        <v>2640</v>
      </c>
      <c r="D90" s="3">
        <v>244</v>
      </c>
      <c r="E90" s="3">
        <v>342</v>
      </c>
      <c r="F90" s="15">
        <f t="shared" si="21"/>
        <v>0</v>
      </c>
      <c r="G90" s="55"/>
      <c r="H90" s="55"/>
      <c r="I90" s="55"/>
      <c r="J90" s="55"/>
      <c r="K90" s="56"/>
      <c r="L90" s="56"/>
      <c r="M90" s="56"/>
      <c r="N90" s="56"/>
      <c r="O90" s="56"/>
      <c r="P90" s="56"/>
      <c r="Q90" s="55"/>
      <c r="R90" s="56"/>
      <c r="S90" s="56"/>
      <c r="T90" s="55"/>
      <c r="U90" s="55"/>
      <c r="V90" s="56"/>
      <c r="W90" s="55"/>
      <c r="X90" s="55"/>
      <c r="Y90" s="55"/>
    </row>
    <row r="91" spans="1:25" s="70" customFormat="1" ht="20.25" x14ac:dyDescent="0.35">
      <c r="A91" s="75"/>
      <c r="B91" s="53" t="s">
        <v>64</v>
      </c>
      <c r="C91" s="3">
        <v>2640</v>
      </c>
      <c r="D91" s="3">
        <v>244</v>
      </c>
      <c r="E91" s="3">
        <v>345</v>
      </c>
      <c r="F91" s="15">
        <f t="shared" si="21"/>
        <v>0</v>
      </c>
      <c r="G91" s="55"/>
      <c r="H91" s="55"/>
      <c r="I91" s="55"/>
      <c r="J91" s="55"/>
      <c r="K91" s="56"/>
      <c r="L91" s="56"/>
      <c r="M91" s="56"/>
      <c r="N91" s="56"/>
      <c r="O91" s="56"/>
      <c r="P91" s="56"/>
      <c r="Q91" s="55"/>
      <c r="R91" s="56"/>
      <c r="S91" s="56"/>
      <c r="T91" s="55"/>
      <c r="U91" s="55"/>
      <c r="V91" s="56"/>
      <c r="W91" s="55"/>
      <c r="X91" s="55"/>
      <c r="Y91" s="55"/>
    </row>
    <row r="92" spans="1:25" s="70" customFormat="1" ht="19.5" x14ac:dyDescent="0.35">
      <c r="A92" s="75"/>
      <c r="B92" s="53" t="s">
        <v>64</v>
      </c>
      <c r="C92" s="3">
        <v>2640</v>
      </c>
      <c r="D92" s="3">
        <v>244</v>
      </c>
      <c r="E92" s="3">
        <v>346</v>
      </c>
      <c r="F92" s="49"/>
      <c r="G92" s="55"/>
      <c r="H92" s="55"/>
      <c r="I92" s="55"/>
      <c r="J92" s="55"/>
      <c r="K92" s="56"/>
      <c r="L92" s="56"/>
      <c r="M92" s="56"/>
      <c r="N92" s="56"/>
      <c r="O92" s="56"/>
      <c r="P92" s="56"/>
      <c r="Q92" s="55"/>
      <c r="R92" s="56"/>
      <c r="S92" s="56"/>
      <c r="T92" s="55"/>
      <c r="U92" s="55"/>
      <c r="V92" s="56"/>
      <c r="W92" s="55"/>
      <c r="X92" s="55"/>
      <c r="Y92" s="55"/>
    </row>
    <row r="93" spans="1:25" s="69" customFormat="1" ht="20.25" x14ac:dyDescent="0.35">
      <c r="A93" s="74" t="s">
        <v>157</v>
      </c>
      <c r="B93" s="66" t="s">
        <v>59</v>
      </c>
      <c r="C93" s="5">
        <v>2660</v>
      </c>
      <c r="D93" s="5">
        <v>247</v>
      </c>
      <c r="E93" s="5">
        <v>223</v>
      </c>
      <c r="F93" s="15">
        <f t="shared" ref="F93:F97" si="25">SUM(G93:M93)</f>
        <v>802300.32</v>
      </c>
      <c r="G93" s="71">
        <f>607144.72+195155.6</f>
        <v>802300.32</v>
      </c>
      <c r="H93" s="71"/>
      <c r="I93" s="71"/>
      <c r="J93" s="71"/>
      <c r="K93" s="54"/>
      <c r="L93" s="54"/>
      <c r="M93" s="54"/>
      <c r="N93" s="54"/>
      <c r="O93" s="54"/>
      <c r="P93" s="54"/>
      <c r="Q93" s="71"/>
      <c r="R93" s="54"/>
      <c r="S93" s="54"/>
      <c r="T93" s="71"/>
      <c r="U93" s="71"/>
      <c r="V93" s="54"/>
      <c r="W93" s="71"/>
      <c r="X93" s="71">
        <v>886388</v>
      </c>
      <c r="Y93" s="71">
        <f>X93</f>
        <v>886388</v>
      </c>
    </row>
    <row r="94" spans="1:25" s="69" customFormat="1" ht="19.5" x14ac:dyDescent="0.35">
      <c r="A94" s="74" t="s">
        <v>158</v>
      </c>
      <c r="B94" s="66" t="s">
        <v>159</v>
      </c>
      <c r="C94" s="5">
        <v>2800</v>
      </c>
      <c r="D94" s="5">
        <v>800</v>
      </c>
      <c r="E94" s="5"/>
      <c r="F94" s="50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</row>
    <row r="95" spans="1:25" s="65" customFormat="1" ht="20.25" x14ac:dyDescent="0.35">
      <c r="A95" s="78" t="s">
        <v>6</v>
      </c>
      <c r="B95" s="66" t="s">
        <v>7</v>
      </c>
      <c r="C95" s="5">
        <v>2300</v>
      </c>
      <c r="D95" s="5">
        <v>850</v>
      </c>
      <c r="E95" s="5">
        <v>291</v>
      </c>
      <c r="F95" s="15">
        <f t="shared" si="25"/>
        <v>99273</v>
      </c>
      <c r="G95" s="21">
        <f>SUM(G96:G97)</f>
        <v>99273</v>
      </c>
      <c r="H95" s="71"/>
      <c r="I95" s="71"/>
      <c r="J95" s="71"/>
      <c r="K95" s="54"/>
      <c r="L95" s="54"/>
      <c r="M95" s="54"/>
      <c r="N95" s="54"/>
      <c r="O95" s="54"/>
      <c r="P95" s="54"/>
      <c r="Q95" s="71"/>
      <c r="R95" s="54"/>
      <c r="S95" s="54"/>
      <c r="T95" s="71"/>
      <c r="U95" s="71"/>
      <c r="V95" s="54"/>
      <c r="W95" s="71"/>
      <c r="X95" s="21">
        <f t="shared" ref="X95:Y95" si="26">SUM(X96:X97)</f>
        <v>87969</v>
      </c>
      <c r="Y95" s="21">
        <f t="shared" si="26"/>
        <v>87969</v>
      </c>
    </row>
    <row r="96" spans="1:25" s="67" customFormat="1" ht="20.25" x14ac:dyDescent="0.35">
      <c r="A96" s="79"/>
      <c r="B96" s="53" t="s">
        <v>47</v>
      </c>
      <c r="C96" s="3">
        <v>2310</v>
      </c>
      <c r="D96" s="3">
        <v>851</v>
      </c>
      <c r="E96" s="3">
        <v>291</v>
      </c>
      <c r="F96" s="15">
        <f t="shared" si="25"/>
        <v>99273</v>
      </c>
      <c r="G96" s="55">
        <v>99273</v>
      </c>
      <c r="H96" s="55"/>
      <c r="I96" s="55"/>
      <c r="J96" s="55"/>
      <c r="K96" s="56"/>
      <c r="L96" s="56"/>
      <c r="M96" s="56"/>
      <c r="N96" s="56"/>
      <c r="O96" s="56"/>
      <c r="P96" s="56"/>
      <c r="Q96" s="55"/>
      <c r="R96" s="56"/>
      <c r="S96" s="56"/>
      <c r="T96" s="55"/>
      <c r="U96" s="55"/>
      <c r="V96" s="56"/>
      <c r="W96" s="55"/>
      <c r="X96" s="55">
        <v>87969</v>
      </c>
      <c r="Y96" s="80">
        <f>X96</f>
        <v>87969</v>
      </c>
    </row>
    <row r="97" spans="1:30" s="67" customFormat="1" ht="20.25" x14ac:dyDescent="0.35">
      <c r="A97" s="79"/>
      <c r="B97" s="53" t="s">
        <v>13</v>
      </c>
      <c r="C97" s="3">
        <v>2320</v>
      </c>
      <c r="D97" s="3">
        <v>852</v>
      </c>
      <c r="E97" s="3">
        <v>291</v>
      </c>
      <c r="F97" s="15">
        <f t="shared" si="25"/>
        <v>0</v>
      </c>
      <c r="G97" s="55"/>
      <c r="H97" s="55"/>
      <c r="I97" s="55"/>
      <c r="J97" s="55"/>
      <c r="K97" s="56"/>
      <c r="L97" s="56"/>
      <c r="M97" s="56"/>
      <c r="N97" s="56"/>
      <c r="O97" s="56"/>
      <c r="P97" s="56"/>
      <c r="Q97" s="55"/>
      <c r="R97" s="56"/>
      <c r="S97" s="56"/>
      <c r="T97" s="55"/>
      <c r="U97" s="55"/>
      <c r="V97" s="56"/>
      <c r="W97" s="55"/>
      <c r="X97" s="55"/>
      <c r="Y97" s="80"/>
    </row>
    <row r="98" spans="1:30" s="65" customFormat="1" ht="20.25" x14ac:dyDescent="0.35">
      <c r="A98" s="81" t="s">
        <v>8</v>
      </c>
      <c r="B98" s="97" t="s">
        <v>9</v>
      </c>
      <c r="C98" s="9"/>
      <c r="D98" s="9"/>
      <c r="E98" s="9"/>
      <c r="F98" s="15">
        <f>SUM(G98:W98)</f>
        <v>1296238.6800000002</v>
      </c>
      <c r="G98" s="64">
        <f>SUM(G99+G103+G115+G122+G130+G148)</f>
        <v>1173738.6800000002</v>
      </c>
      <c r="H98" s="19">
        <f t="shared" ref="H98:O98" si="27">SUM(H99+H105+H108+H111)</f>
        <v>0</v>
      </c>
      <c r="I98" s="19">
        <f t="shared" si="27"/>
        <v>0</v>
      </c>
      <c r="J98" s="19">
        <f t="shared" si="27"/>
        <v>0</v>
      </c>
      <c r="K98" s="19">
        <f t="shared" si="27"/>
        <v>0</v>
      </c>
      <c r="L98" s="19">
        <f t="shared" si="27"/>
        <v>0</v>
      </c>
      <c r="M98" s="19">
        <f t="shared" si="27"/>
        <v>0</v>
      </c>
      <c r="N98" s="82"/>
      <c r="O98" s="19">
        <f t="shared" si="27"/>
        <v>82500</v>
      </c>
      <c r="P98" s="64">
        <f>SUM(P99+P103+P115+P122+P130+P148)</f>
        <v>40000</v>
      </c>
      <c r="Q98" s="11"/>
      <c r="R98" s="82"/>
      <c r="S98" s="82"/>
      <c r="T98" s="11"/>
      <c r="U98" s="11"/>
      <c r="V98" s="82"/>
      <c r="W98" s="19">
        <f t="shared" ref="W98" si="28">SUM(W99+W105+W108+W111)</f>
        <v>0</v>
      </c>
      <c r="X98" s="64">
        <f>SUM(X99+X105+X108+X111+X122+X130+X148)</f>
        <v>320000</v>
      </c>
      <c r="Y98" s="64">
        <f>SUM(Y99+Y105+Y108+Y111+Y122+Y130+Y148)</f>
        <v>580000</v>
      </c>
    </row>
    <row r="99" spans="1:30" s="69" customFormat="1" ht="20.25" x14ac:dyDescent="0.35">
      <c r="A99" s="83" t="s">
        <v>65</v>
      </c>
      <c r="B99" s="66" t="s">
        <v>25</v>
      </c>
      <c r="C99" s="5">
        <v>2100</v>
      </c>
      <c r="D99" s="14" t="s">
        <v>19</v>
      </c>
      <c r="E99" s="14" t="s">
        <v>19</v>
      </c>
      <c r="F99" s="15">
        <f>SUM(F100+F103+F104)</f>
        <v>82500</v>
      </c>
      <c r="G99" s="21">
        <f t="shared" ref="G99:L99" si="29">SUM(G100+G103+G104)</f>
        <v>0</v>
      </c>
      <c r="H99" s="21">
        <f t="shared" si="29"/>
        <v>0</v>
      </c>
      <c r="I99" s="21">
        <f t="shared" si="29"/>
        <v>0</v>
      </c>
      <c r="J99" s="21">
        <f t="shared" si="29"/>
        <v>0</v>
      </c>
      <c r="K99" s="21">
        <f t="shared" si="29"/>
        <v>0</v>
      </c>
      <c r="L99" s="21">
        <f t="shared" si="29"/>
        <v>0</v>
      </c>
      <c r="M99" s="54"/>
      <c r="N99" s="54"/>
      <c r="O99" s="21">
        <f>SUM(O100+O103+O104)</f>
        <v>82500</v>
      </c>
      <c r="P99" s="21">
        <f t="shared" ref="P99:U99" si="30">SUM(P100+P103+P104)</f>
        <v>0</v>
      </c>
      <c r="Q99" s="21">
        <f t="shared" si="30"/>
        <v>0</v>
      </c>
      <c r="R99" s="21">
        <f t="shared" si="30"/>
        <v>0</v>
      </c>
      <c r="S99" s="21">
        <f t="shared" si="30"/>
        <v>0</v>
      </c>
      <c r="T99" s="21">
        <f t="shared" si="30"/>
        <v>0</v>
      </c>
      <c r="U99" s="21">
        <f t="shared" si="30"/>
        <v>0</v>
      </c>
      <c r="V99" s="54"/>
      <c r="W99" s="21">
        <f>SUM(W100+W103+W104)</f>
        <v>0</v>
      </c>
      <c r="X99" s="89">
        <f t="shared" ref="X99:Y99" si="31">SUM(X100+X103+X104)</f>
        <v>0</v>
      </c>
      <c r="Y99" s="89">
        <f t="shared" si="31"/>
        <v>60000</v>
      </c>
      <c r="Z99" s="84"/>
      <c r="AA99" s="84"/>
      <c r="AB99" s="84"/>
      <c r="AC99" s="84"/>
      <c r="AD99" s="85"/>
    </row>
    <row r="100" spans="1:30" s="69" customFormat="1" ht="19.5" x14ac:dyDescent="0.35">
      <c r="A100" s="74" t="s">
        <v>160</v>
      </c>
      <c r="B100" s="66" t="s">
        <v>56</v>
      </c>
      <c r="C100" s="5">
        <v>2110</v>
      </c>
      <c r="D100" s="14" t="s">
        <v>19</v>
      </c>
      <c r="E100" s="14" t="s">
        <v>19</v>
      </c>
      <c r="F100" s="49"/>
      <c r="G100" s="71"/>
      <c r="H100" s="71"/>
      <c r="I100" s="71"/>
      <c r="J100" s="71"/>
      <c r="K100" s="54"/>
      <c r="L100" s="54"/>
      <c r="M100" s="54"/>
      <c r="N100" s="54"/>
      <c r="O100" s="54"/>
      <c r="P100" s="54"/>
      <c r="Q100" s="71"/>
      <c r="R100" s="54"/>
      <c r="S100" s="54"/>
      <c r="T100" s="71"/>
      <c r="U100" s="71"/>
      <c r="V100" s="54"/>
      <c r="W100" s="71"/>
      <c r="X100" s="71"/>
      <c r="Y100" s="54"/>
      <c r="Z100" s="85"/>
      <c r="AA100" s="85"/>
      <c r="AB100" s="85"/>
      <c r="AC100" s="85"/>
      <c r="AD100" s="85"/>
    </row>
    <row r="101" spans="1:30" s="70" customFormat="1" ht="20.25" x14ac:dyDescent="0.35">
      <c r="A101" s="3"/>
      <c r="B101" s="53" t="s">
        <v>43</v>
      </c>
      <c r="C101" s="3">
        <v>2110</v>
      </c>
      <c r="D101" s="3">
        <v>111</v>
      </c>
      <c r="E101" s="3">
        <v>211</v>
      </c>
      <c r="F101" s="15">
        <f t="shared" ref="F101" si="32">SUM(G101:M101)</f>
        <v>0</v>
      </c>
      <c r="G101" s="21">
        <f>SUM(G102:G103)</f>
        <v>0</v>
      </c>
      <c r="H101" s="21">
        <f t="shared" ref="H101:M101" si="33">SUM(H102:H103)</f>
        <v>0</v>
      </c>
      <c r="I101" s="21">
        <f t="shared" si="33"/>
        <v>0</v>
      </c>
      <c r="J101" s="21">
        <f t="shared" si="33"/>
        <v>0</v>
      </c>
      <c r="K101" s="21">
        <f t="shared" si="33"/>
        <v>0</v>
      </c>
      <c r="L101" s="21">
        <f t="shared" si="33"/>
        <v>0</v>
      </c>
      <c r="M101" s="21">
        <f t="shared" si="33"/>
        <v>0</v>
      </c>
      <c r="N101" s="56"/>
      <c r="O101" s="21">
        <f t="shared" ref="O101" si="34">SUM(P101:V101)</f>
        <v>0</v>
      </c>
      <c r="P101" s="21">
        <f>SUM(P102:P103)</f>
        <v>0</v>
      </c>
      <c r="Q101" s="21">
        <f t="shared" ref="Q101:V101" si="35">SUM(Q102:Q103)</f>
        <v>0</v>
      </c>
      <c r="R101" s="21">
        <f t="shared" si="35"/>
        <v>0</v>
      </c>
      <c r="S101" s="21">
        <f t="shared" si="35"/>
        <v>0</v>
      </c>
      <c r="T101" s="21">
        <f t="shared" si="35"/>
        <v>0</v>
      </c>
      <c r="U101" s="21">
        <f t="shared" si="35"/>
        <v>0</v>
      </c>
      <c r="V101" s="21">
        <f t="shared" si="35"/>
        <v>0</v>
      </c>
      <c r="W101" s="21"/>
      <c r="X101" s="21"/>
      <c r="Y101" s="21"/>
      <c r="Z101" s="84"/>
      <c r="AA101" s="84"/>
      <c r="AB101" s="84"/>
      <c r="AC101" s="84"/>
      <c r="AD101" s="84"/>
    </row>
    <row r="102" spans="1:30" s="70" customFormat="1" ht="19.5" x14ac:dyDescent="0.35">
      <c r="A102" s="3"/>
      <c r="B102" s="53" t="s">
        <v>43</v>
      </c>
      <c r="C102" s="3">
        <v>2110</v>
      </c>
      <c r="D102" s="3">
        <v>111</v>
      </c>
      <c r="E102" s="3">
        <v>266</v>
      </c>
      <c r="F102" s="50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86"/>
      <c r="AA102" s="86"/>
      <c r="AB102" s="86"/>
      <c r="AC102" s="87">
        <f>10000000-F98</f>
        <v>8703761.3200000003</v>
      </c>
      <c r="AD102" s="86"/>
    </row>
    <row r="103" spans="1:30" s="69" customFormat="1" ht="20.25" x14ac:dyDescent="0.35">
      <c r="A103" s="74" t="s">
        <v>161</v>
      </c>
      <c r="B103" s="66" t="s">
        <v>44</v>
      </c>
      <c r="C103" s="5">
        <v>2120</v>
      </c>
      <c r="D103" s="5">
        <v>112</v>
      </c>
      <c r="E103" s="5"/>
      <c r="F103" s="15">
        <f>SUM(G103:W103)</f>
        <v>82500</v>
      </c>
      <c r="G103" s="71"/>
      <c r="H103" s="71"/>
      <c r="I103" s="71"/>
      <c r="J103" s="71"/>
      <c r="K103" s="54"/>
      <c r="L103" s="54"/>
      <c r="M103" s="54"/>
      <c r="N103" s="54"/>
      <c r="O103" s="88">
        <f>O106</f>
        <v>82500</v>
      </c>
      <c r="P103" s="54"/>
      <c r="Q103" s="71"/>
      <c r="R103" s="54"/>
      <c r="S103" s="54"/>
      <c r="T103" s="71"/>
      <c r="U103" s="71"/>
      <c r="V103" s="54"/>
      <c r="W103" s="71"/>
      <c r="X103" s="88">
        <f t="shared" ref="X103:Y103" si="36">X106</f>
        <v>0</v>
      </c>
      <c r="Y103" s="88">
        <f t="shared" si="36"/>
        <v>60000</v>
      </c>
    </row>
    <row r="104" spans="1:30" s="70" customFormat="1" ht="19.5" x14ac:dyDescent="0.35">
      <c r="A104" s="75"/>
      <c r="B104" s="53" t="s">
        <v>44</v>
      </c>
      <c r="C104" s="3">
        <v>2120</v>
      </c>
      <c r="D104" s="3">
        <v>112</v>
      </c>
      <c r="E104" s="3">
        <v>212</v>
      </c>
      <c r="F104" s="50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</row>
    <row r="105" spans="1:30" s="70" customFormat="1" ht="19.5" x14ac:dyDescent="0.35">
      <c r="A105" s="75"/>
      <c r="B105" s="53" t="s">
        <v>44</v>
      </c>
      <c r="C105" s="3">
        <v>2120</v>
      </c>
      <c r="D105" s="3">
        <v>112</v>
      </c>
      <c r="E105" s="3">
        <v>226</v>
      </c>
      <c r="F105" s="50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</row>
    <row r="106" spans="1:30" s="70" customFormat="1" ht="20.25" x14ac:dyDescent="0.35">
      <c r="A106" s="75"/>
      <c r="B106" s="53" t="s">
        <v>44</v>
      </c>
      <c r="C106" s="3">
        <v>2120</v>
      </c>
      <c r="D106" s="3">
        <v>112</v>
      </c>
      <c r="E106" s="3">
        <v>266</v>
      </c>
      <c r="F106" s="15">
        <f>SUM(G106:W106)</f>
        <v>82500</v>
      </c>
      <c r="G106" s="55"/>
      <c r="H106" s="55"/>
      <c r="I106" s="55"/>
      <c r="J106" s="55"/>
      <c r="K106" s="56"/>
      <c r="L106" s="56"/>
      <c r="M106" s="56"/>
      <c r="N106" s="56"/>
      <c r="O106" s="55">
        <v>82500</v>
      </c>
      <c r="P106" s="56"/>
      <c r="Q106" s="55"/>
      <c r="R106" s="56"/>
      <c r="S106" s="56"/>
      <c r="T106" s="55"/>
      <c r="U106" s="55"/>
      <c r="V106" s="56"/>
      <c r="W106" s="55"/>
      <c r="X106" s="55"/>
      <c r="Y106" s="55">
        <v>60000</v>
      </c>
    </row>
    <row r="107" spans="1:30" s="69" customFormat="1" ht="39" x14ac:dyDescent="0.35">
      <c r="A107" s="74" t="s">
        <v>162</v>
      </c>
      <c r="B107" s="66" t="s">
        <v>45</v>
      </c>
      <c r="C107" s="5">
        <v>2140</v>
      </c>
      <c r="D107" s="5">
        <v>119</v>
      </c>
      <c r="E107" s="5">
        <v>213</v>
      </c>
      <c r="F107" s="15">
        <f>SUM(G107:W107)</f>
        <v>0</v>
      </c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21">
        <f t="shared" ref="X107:Y107" si="37">SUM(Y107:AO107)</f>
        <v>0</v>
      </c>
      <c r="Y107" s="21">
        <f t="shared" si="37"/>
        <v>0</v>
      </c>
    </row>
    <row r="108" spans="1:30" s="69" customFormat="1" ht="19.5" x14ac:dyDescent="0.35">
      <c r="A108" s="74"/>
      <c r="B108" s="53" t="s">
        <v>136</v>
      </c>
      <c r="C108" s="3">
        <v>2141</v>
      </c>
      <c r="D108" s="3">
        <v>119</v>
      </c>
      <c r="E108" s="3">
        <v>213</v>
      </c>
      <c r="F108" s="49"/>
      <c r="G108" s="71"/>
      <c r="H108" s="71"/>
      <c r="I108" s="71"/>
      <c r="J108" s="71"/>
      <c r="K108" s="54"/>
      <c r="L108" s="54"/>
      <c r="M108" s="54"/>
      <c r="N108" s="54"/>
      <c r="O108" s="54"/>
      <c r="P108" s="54"/>
      <c r="Q108" s="71"/>
      <c r="R108" s="54"/>
      <c r="S108" s="54"/>
      <c r="T108" s="71"/>
      <c r="U108" s="71"/>
      <c r="V108" s="54"/>
      <c r="W108" s="71"/>
      <c r="X108" s="54"/>
      <c r="Y108" s="54"/>
    </row>
    <row r="109" spans="1:30" s="69" customFormat="1" ht="19.5" x14ac:dyDescent="0.35">
      <c r="A109" s="74"/>
      <c r="B109" s="53" t="s">
        <v>137</v>
      </c>
      <c r="C109" s="3">
        <v>2142</v>
      </c>
      <c r="D109" s="3">
        <v>119</v>
      </c>
      <c r="E109" s="3">
        <v>213</v>
      </c>
      <c r="F109" s="49"/>
      <c r="G109" s="71"/>
      <c r="H109" s="71"/>
      <c r="I109" s="71"/>
      <c r="J109" s="71"/>
      <c r="K109" s="54"/>
      <c r="L109" s="54"/>
      <c r="M109" s="54"/>
      <c r="N109" s="54"/>
      <c r="O109" s="54"/>
      <c r="P109" s="54"/>
      <c r="Q109" s="71"/>
      <c r="R109" s="54"/>
      <c r="S109" s="54"/>
      <c r="T109" s="71"/>
      <c r="U109" s="71"/>
      <c r="V109" s="54"/>
      <c r="W109" s="71"/>
      <c r="X109" s="54"/>
      <c r="Y109" s="54"/>
    </row>
    <row r="110" spans="1:30" s="69" customFormat="1" ht="20.25" x14ac:dyDescent="0.35">
      <c r="A110" s="74" t="s">
        <v>66</v>
      </c>
      <c r="B110" s="66" t="s">
        <v>138</v>
      </c>
      <c r="C110" s="5">
        <v>2200</v>
      </c>
      <c r="D110" s="5">
        <v>300</v>
      </c>
      <c r="E110" s="5"/>
      <c r="F110" s="15">
        <f t="shared" ref="F110:F111" si="38">SUM(G110:W110)</f>
        <v>0</v>
      </c>
      <c r="G110" s="71"/>
      <c r="H110" s="71"/>
      <c r="I110" s="71"/>
      <c r="J110" s="71"/>
      <c r="K110" s="54"/>
      <c r="L110" s="54"/>
      <c r="M110" s="54"/>
      <c r="N110" s="54"/>
      <c r="O110" s="54"/>
      <c r="P110" s="54"/>
      <c r="Q110" s="71"/>
      <c r="R110" s="54"/>
      <c r="S110" s="54"/>
      <c r="T110" s="71"/>
      <c r="U110" s="71"/>
      <c r="V110" s="54"/>
      <c r="W110" s="71"/>
      <c r="X110" s="21">
        <f t="shared" ref="X110:Y111" si="39">SUM(Y110:AO110)</f>
        <v>0</v>
      </c>
      <c r="Y110" s="21">
        <f t="shared" si="39"/>
        <v>0</v>
      </c>
    </row>
    <row r="111" spans="1:30" s="69" customFormat="1" ht="20.25" x14ac:dyDescent="0.35">
      <c r="A111" s="83" t="s">
        <v>163</v>
      </c>
      <c r="B111" s="66" t="s">
        <v>140</v>
      </c>
      <c r="C111" s="3">
        <v>2210</v>
      </c>
      <c r="D111" s="3">
        <v>320</v>
      </c>
      <c r="E111" s="3">
        <v>264</v>
      </c>
      <c r="F111" s="15">
        <f t="shared" si="38"/>
        <v>0</v>
      </c>
      <c r="G111" s="71"/>
      <c r="H111" s="71"/>
      <c r="I111" s="71"/>
      <c r="J111" s="71"/>
      <c r="K111" s="54"/>
      <c r="L111" s="54"/>
      <c r="M111" s="54"/>
      <c r="N111" s="54"/>
      <c r="O111" s="54"/>
      <c r="P111" s="54"/>
      <c r="Q111" s="71"/>
      <c r="R111" s="54"/>
      <c r="S111" s="54"/>
      <c r="T111" s="71"/>
      <c r="U111" s="71"/>
      <c r="V111" s="54"/>
      <c r="W111" s="71"/>
      <c r="X111" s="21">
        <f t="shared" si="39"/>
        <v>0</v>
      </c>
      <c r="Y111" s="21">
        <f t="shared" si="39"/>
        <v>0</v>
      </c>
    </row>
    <row r="112" spans="1:30" s="69" customFormat="1" ht="37.5" x14ac:dyDescent="0.35">
      <c r="A112" s="74"/>
      <c r="B112" s="53" t="s">
        <v>141</v>
      </c>
      <c r="C112" s="3">
        <v>2211</v>
      </c>
      <c r="D112" s="3">
        <v>321</v>
      </c>
      <c r="E112" s="3"/>
      <c r="F112" s="49"/>
      <c r="G112" s="71"/>
      <c r="H112" s="71"/>
      <c r="I112" s="71"/>
      <c r="J112" s="71"/>
      <c r="K112" s="54"/>
      <c r="L112" s="54"/>
      <c r="M112" s="54"/>
      <c r="N112" s="54"/>
      <c r="O112" s="54"/>
      <c r="P112" s="54"/>
      <c r="Q112" s="71"/>
      <c r="R112" s="54"/>
      <c r="S112" s="54"/>
      <c r="T112" s="71"/>
      <c r="U112" s="71"/>
      <c r="V112" s="54"/>
      <c r="W112" s="71"/>
      <c r="X112" s="54"/>
      <c r="Y112" s="54"/>
    </row>
    <row r="113" spans="1:25" s="69" customFormat="1" ht="37.5" x14ac:dyDescent="0.35">
      <c r="A113" s="74"/>
      <c r="B113" s="53" t="s">
        <v>142</v>
      </c>
      <c r="C113" s="3">
        <v>2212</v>
      </c>
      <c r="D113" s="3">
        <v>323</v>
      </c>
      <c r="E113" s="3"/>
      <c r="F113" s="49"/>
      <c r="G113" s="71"/>
      <c r="H113" s="71"/>
      <c r="I113" s="71"/>
      <c r="J113" s="71"/>
      <c r="K113" s="54"/>
      <c r="L113" s="54"/>
      <c r="M113" s="54"/>
      <c r="N113" s="54"/>
      <c r="O113" s="54"/>
      <c r="P113" s="54"/>
      <c r="Q113" s="71"/>
      <c r="R113" s="54"/>
      <c r="S113" s="54"/>
      <c r="T113" s="71"/>
      <c r="U113" s="71"/>
      <c r="V113" s="54"/>
      <c r="W113" s="71"/>
      <c r="X113" s="54"/>
      <c r="Y113" s="54"/>
    </row>
    <row r="114" spans="1:25" s="69" customFormat="1" ht="58.5" x14ac:dyDescent="0.35">
      <c r="A114" s="74" t="s">
        <v>164</v>
      </c>
      <c r="B114" s="66" t="s">
        <v>144</v>
      </c>
      <c r="C114" s="3">
        <v>2220</v>
      </c>
      <c r="D114" s="3">
        <v>340</v>
      </c>
      <c r="E114" s="3"/>
      <c r="F114" s="15">
        <f>SUM(G114:W114)</f>
        <v>0</v>
      </c>
      <c r="G114" s="71"/>
      <c r="H114" s="71"/>
      <c r="I114" s="71"/>
      <c r="J114" s="71"/>
      <c r="K114" s="54"/>
      <c r="L114" s="54"/>
      <c r="M114" s="54"/>
      <c r="N114" s="54"/>
      <c r="O114" s="54"/>
      <c r="P114" s="54"/>
      <c r="Q114" s="71"/>
      <c r="R114" s="54"/>
      <c r="S114" s="54"/>
      <c r="T114" s="71"/>
      <c r="U114" s="71"/>
      <c r="V114" s="54"/>
      <c r="W114" s="71"/>
      <c r="X114" s="21">
        <f t="shared" ref="X114:Y117" si="40">SUM(Y114:AO114)</f>
        <v>0</v>
      </c>
      <c r="Y114" s="21">
        <f t="shared" si="40"/>
        <v>0</v>
      </c>
    </row>
    <row r="115" spans="1:25" s="69" customFormat="1" ht="58.5" x14ac:dyDescent="0.35">
      <c r="A115" s="74" t="s">
        <v>165</v>
      </c>
      <c r="B115" s="66" t="s">
        <v>146</v>
      </c>
      <c r="C115" s="3">
        <v>2230</v>
      </c>
      <c r="D115" s="3">
        <v>350</v>
      </c>
      <c r="E115" s="3"/>
      <c r="F115" s="15">
        <f>SUM(G115:W115)</f>
        <v>0</v>
      </c>
      <c r="G115" s="71">
        <f>G116</f>
        <v>0</v>
      </c>
      <c r="H115" s="71"/>
      <c r="I115" s="71"/>
      <c r="J115" s="71"/>
      <c r="K115" s="54"/>
      <c r="L115" s="54"/>
      <c r="M115" s="54"/>
      <c r="N115" s="54"/>
      <c r="O115" s="54"/>
      <c r="P115" s="54"/>
      <c r="Q115" s="71"/>
      <c r="R115" s="54"/>
      <c r="S115" s="54"/>
      <c r="T115" s="71"/>
      <c r="U115" s="71"/>
      <c r="V115" s="54"/>
      <c r="W115" s="71"/>
      <c r="X115" s="21">
        <f t="shared" si="40"/>
        <v>0</v>
      </c>
      <c r="Y115" s="21">
        <f t="shared" si="40"/>
        <v>0</v>
      </c>
    </row>
    <row r="116" spans="1:25" s="69" customFormat="1" ht="56.25" x14ac:dyDescent="0.35">
      <c r="A116" s="74"/>
      <c r="B116" s="53" t="s">
        <v>146</v>
      </c>
      <c r="C116" s="3">
        <v>2230</v>
      </c>
      <c r="D116" s="3">
        <v>350</v>
      </c>
      <c r="E116" s="3">
        <v>296</v>
      </c>
      <c r="F116" s="15">
        <f>SUM(G116:W116)</f>
        <v>0</v>
      </c>
      <c r="G116" s="71"/>
      <c r="H116" s="71"/>
      <c r="I116" s="71"/>
      <c r="J116" s="71"/>
      <c r="K116" s="54"/>
      <c r="L116" s="54"/>
      <c r="M116" s="54"/>
      <c r="N116" s="54"/>
      <c r="O116" s="54"/>
      <c r="P116" s="54"/>
      <c r="Q116" s="71"/>
      <c r="R116" s="54"/>
      <c r="S116" s="54"/>
      <c r="T116" s="71"/>
      <c r="U116" s="71"/>
      <c r="V116" s="54"/>
      <c r="W116" s="71"/>
      <c r="X116" s="21">
        <f t="shared" si="40"/>
        <v>0</v>
      </c>
      <c r="Y116" s="21">
        <f t="shared" si="40"/>
        <v>0</v>
      </c>
    </row>
    <row r="117" spans="1:25" s="69" customFormat="1" ht="20.25" x14ac:dyDescent="0.35">
      <c r="A117" s="74" t="s">
        <v>166</v>
      </c>
      <c r="B117" s="66" t="s">
        <v>21</v>
      </c>
      <c r="C117" s="5">
        <v>2300</v>
      </c>
      <c r="D117" s="5">
        <v>850</v>
      </c>
      <c r="E117" s="5"/>
      <c r="F117" s="15">
        <f>SUM(G117:W117)</f>
        <v>0</v>
      </c>
      <c r="G117" s="71"/>
      <c r="H117" s="71"/>
      <c r="I117" s="71"/>
      <c r="J117" s="71"/>
      <c r="K117" s="54"/>
      <c r="L117" s="54"/>
      <c r="M117" s="54"/>
      <c r="N117" s="54"/>
      <c r="O117" s="54"/>
      <c r="P117" s="54"/>
      <c r="Q117" s="71"/>
      <c r="R117" s="54"/>
      <c r="S117" s="54"/>
      <c r="T117" s="71"/>
      <c r="U117" s="71"/>
      <c r="V117" s="54"/>
      <c r="W117" s="71"/>
      <c r="X117" s="21">
        <f t="shared" si="40"/>
        <v>0</v>
      </c>
      <c r="Y117" s="21">
        <f t="shared" si="40"/>
        <v>0</v>
      </c>
    </row>
    <row r="118" spans="1:25" s="70" customFormat="1" ht="19.5" x14ac:dyDescent="0.35">
      <c r="A118" s="75"/>
      <c r="B118" s="53" t="s">
        <v>46</v>
      </c>
      <c r="C118" s="3">
        <v>2310</v>
      </c>
      <c r="D118" s="3">
        <v>851</v>
      </c>
      <c r="E118" s="3">
        <v>291</v>
      </c>
      <c r="F118" s="49"/>
      <c r="G118" s="55"/>
      <c r="H118" s="55"/>
      <c r="I118" s="55"/>
      <c r="J118" s="55"/>
      <c r="K118" s="56"/>
      <c r="L118" s="56"/>
      <c r="M118" s="56"/>
      <c r="N118" s="56"/>
      <c r="O118" s="56"/>
      <c r="P118" s="56"/>
      <c r="Q118" s="55"/>
      <c r="R118" s="56"/>
      <c r="S118" s="56"/>
      <c r="T118" s="55"/>
      <c r="U118" s="55"/>
      <c r="V118" s="56"/>
      <c r="W118" s="55"/>
      <c r="X118" s="55"/>
      <c r="Y118" s="56"/>
    </row>
    <row r="119" spans="1:25" s="70" customFormat="1" ht="19.5" x14ac:dyDescent="0.35">
      <c r="A119" s="75"/>
      <c r="B119" s="53" t="s">
        <v>13</v>
      </c>
      <c r="C119" s="3">
        <v>2320</v>
      </c>
      <c r="D119" s="3">
        <v>852</v>
      </c>
      <c r="E119" s="3">
        <v>291</v>
      </c>
      <c r="F119" s="50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</row>
    <row r="120" spans="1:25" s="70" customFormat="1" ht="19.5" x14ac:dyDescent="0.35">
      <c r="A120" s="75"/>
      <c r="B120" s="53" t="s">
        <v>13</v>
      </c>
      <c r="C120" s="3">
        <v>2330</v>
      </c>
      <c r="D120" s="3">
        <v>853</v>
      </c>
      <c r="E120" s="3">
        <v>292</v>
      </c>
      <c r="F120" s="50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</row>
    <row r="121" spans="1:25" s="70" customFormat="1" ht="19.5" x14ac:dyDescent="0.35">
      <c r="A121" s="75"/>
      <c r="B121" s="53" t="s">
        <v>13</v>
      </c>
      <c r="C121" s="3">
        <v>2340</v>
      </c>
      <c r="D121" s="3">
        <v>853</v>
      </c>
      <c r="E121" s="3">
        <v>293</v>
      </c>
      <c r="F121" s="50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</row>
    <row r="122" spans="1:25" s="69" customFormat="1" ht="39" x14ac:dyDescent="0.35">
      <c r="A122" s="74" t="s">
        <v>167</v>
      </c>
      <c r="B122" s="66" t="s">
        <v>150</v>
      </c>
      <c r="C122" s="5">
        <v>2500</v>
      </c>
      <c r="D122" s="5">
        <v>244</v>
      </c>
      <c r="E122" s="14" t="s">
        <v>19</v>
      </c>
      <c r="F122" s="15">
        <f>SUM(G122:W122)</f>
        <v>0</v>
      </c>
      <c r="G122" s="89">
        <f>SUM(G123:G124)</f>
        <v>0</v>
      </c>
      <c r="H122" s="71"/>
      <c r="I122" s="71"/>
      <c r="J122" s="71"/>
      <c r="K122" s="54"/>
      <c r="L122" s="54"/>
      <c r="M122" s="54"/>
      <c r="N122" s="54"/>
      <c r="O122" s="54"/>
      <c r="P122" s="54"/>
      <c r="Q122" s="71"/>
      <c r="R122" s="54"/>
      <c r="S122" s="54"/>
      <c r="T122" s="71"/>
      <c r="U122" s="71"/>
      <c r="V122" s="54"/>
      <c r="W122" s="71"/>
      <c r="X122" s="89">
        <f t="shared" ref="X122:Y122" si="41">SUM(X123:X124)</f>
        <v>0</v>
      </c>
      <c r="Y122" s="89">
        <f t="shared" si="41"/>
        <v>0</v>
      </c>
    </row>
    <row r="123" spans="1:25" s="70" customFormat="1" ht="20.25" x14ac:dyDescent="0.35">
      <c r="A123" s="75"/>
      <c r="B123" s="76" t="s">
        <v>52</v>
      </c>
      <c r="C123" s="3">
        <v>2500</v>
      </c>
      <c r="D123" s="3">
        <v>244</v>
      </c>
      <c r="E123" s="3">
        <v>226</v>
      </c>
      <c r="F123" s="15">
        <f>SUM(G123:W123)</f>
        <v>0</v>
      </c>
      <c r="G123" s="55"/>
      <c r="H123" s="55"/>
      <c r="I123" s="55"/>
      <c r="J123" s="55"/>
      <c r="K123" s="56"/>
      <c r="L123" s="56"/>
      <c r="M123" s="56"/>
      <c r="N123" s="56"/>
      <c r="O123" s="56"/>
      <c r="P123" s="56"/>
      <c r="Q123" s="55"/>
      <c r="R123" s="56"/>
      <c r="S123" s="56"/>
      <c r="T123" s="55"/>
      <c r="U123" s="55"/>
      <c r="V123" s="56"/>
      <c r="W123" s="55"/>
      <c r="X123" s="55"/>
      <c r="Y123" s="55"/>
    </row>
    <row r="124" spans="1:25" s="70" customFormat="1" ht="19.5" x14ac:dyDescent="0.35">
      <c r="A124" s="75"/>
      <c r="B124" s="76" t="s">
        <v>53</v>
      </c>
      <c r="C124" s="3">
        <v>2500</v>
      </c>
      <c r="D124" s="3">
        <v>244</v>
      </c>
      <c r="E124" s="77">
        <v>296</v>
      </c>
      <c r="F124" s="50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</row>
    <row r="125" spans="1:25" s="69" customFormat="1" ht="20.25" x14ac:dyDescent="0.35">
      <c r="A125" s="74" t="s">
        <v>168</v>
      </c>
      <c r="B125" s="66" t="s">
        <v>22</v>
      </c>
      <c r="C125" s="5">
        <v>2600</v>
      </c>
      <c r="D125" s="14" t="s">
        <v>19</v>
      </c>
      <c r="E125" s="14" t="s">
        <v>19</v>
      </c>
      <c r="F125" s="15">
        <f>SUM(G125:W125)</f>
        <v>13768013738.68</v>
      </c>
      <c r="G125" s="21">
        <f>SUM(G130+G148)</f>
        <v>1173738.6800000002</v>
      </c>
      <c r="H125" s="21">
        <f t="shared" ref="H125:W125" si="42">SUM(I125:Y125)</f>
        <v>6883840000</v>
      </c>
      <c r="I125" s="21">
        <f t="shared" si="42"/>
        <v>3441920000</v>
      </c>
      <c r="J125" s="21">
        <f t="shared" si="42"/>
        <v>1720960000</v>
      </c>
      <c r="K125" s="21">
        <f t="shared" si="42"/>
        <v>860480000</v>
      </c>
      <c r="L125" s="21">
        <f t="shared" si="42"/>
        <v>430240000</v>
      </c>
      <c r="M125" s="21">
        <f t="shared" si="42"/>
        <v>215120000</v>
      </c>
      <c r="N125" s="21">
        <f t="shared" si="42"/>
        <v>107560000</v>
      </c>
      <c r="O125" s="21">
        <v>0</v>
      </c>
      <c r="P125" s="21">
        <f>SUM(P130+P148)</f>
        <v>40000</v>
      </c>
      <c r="Q125" s="21">
        <f t="shared" si="42"/>
        <v>53760000</v>
      </c>
      <c r="R125" s="21">
        <f t="shared" si="42"/>
        <v>26880000</v>
      </c>
      <c r="S125" s="21">
        <f t="shared" si="42"/>
        <v>13440000</v>
      </c>
      <c r="T125" s="21">
        <f t="shared" si="42"/>
        <v>6720000</v>
      </c>
      <c r="U125" s="21">
        <f t="shared" si="42"/>
        <v>3360000</v>
      </c>
      <c r="V125" s="21">
        <f t="shared" si="42"/>
        <v>1680000</v>
      </c>
      <c r="W125" s="21">
        <f t="shared" si="42"/>
        <v>840000</v>
      </c>
      <c r="X125" s="21">
        <f t="shared" ref="X125:Y125" si="43">SUM(X130+X148)</f>
        <v>320000</v>
      </c>
      <c r="Y125" s="21">
        <f t="shared" si="43"/>
        <v>520000</v>
      </c>
    </row>
    <row r="126" spans="1:25" s="69" customFormat="1" ht="39" x14ac:dyDescent="0.35">
      <c r="A126" s="74" t="s">
        <v>169</v>
      </c>
      <c r="B126" s="66" t="s">
        <v>153</v>
      </c>
      <c r="C126" s="5">
        <v>2610</v>
      </c>
      <c r="D126" s="73">
        <v>241</v>
      </c>
      <c r="E126" s="14"/>
      <c r="F126" s="49"/>
      <c r="G126" s="71"/>
      <c r="H126" s="71"/>
      <c r="I126" s="71"/>
      <c r="J126" s="71"/>
      <c r="K126" s="54"/>
      <c r="L126" s="54"/>
      <c r="M126" s="54"/>
      <c r="N126" s="54"/>
      <c r="O126" s="54"/>
      <c r="P126" s="54"/>
      <c r="Q126" s="71"/>
      <c r="R126" s="54"/>
      <c r="S126" s="54"/>
      <c r="T126" s="71"/>
      <c r="U126" s="71"/>
      <c r="V126" s="54"/>
      <c r="W126" s="71"/>
      <c r="X126" s="71"/>
      <c r="Y126" s="54"/>
    </row>
    <row r="127" spans="1:25" s="69" customFormat="1" ht="20.25" x14ac:dyDescent="0.35">
      <c r="A127" s="74" t="s">
        <v>170</v>
      </c>
      <c r="B127" s="66" t="s">
        <v>48</v>
      </c>
      <c r="C127" s="5">
        <v>2630</v>
      </c>
      <c r="D127" s="5">
        <v>243</v>
      </c>
      <c r="E127" s="14"/>
      <c r="F127" s="15">
        <f>SUM(G127:W127)</f>
        <v>0</v>
      </c>
      <c r="G127" s="21">
        <f t="shared" ref="G127:Y127" si="44">SUM(H127:X127)</f>
        <v>0</v>
      </c>
      <c r="H127" s="21">
        <f t="shared" si="44"/>
        <v>0</v>
      </c>
      <c r="I127" s="21">
        <f t="shared" si="44"/>
        <v>0</v>
      </c>
      <c r="J127" s="21">
        <f t="shared" si="44"/>
        <v>0</v>
      </c>
      <c r="K127" s="21">
        <f t="shared" si="44"/>
        <v>0</v>
      </c>
      <c r="L127" s="21">
        <f t="shared" si="44"/>
        <v>0</v>
      </c>
      <c r="M127" s="21">
        <f t="shared" si="44"/>
        <v>0</v>
      </c>
      <c r="N127" s="21">
        <f t="shared" si="44"/>
        <v>0</v>
      </c>
      <c r="O127" s="21">
        <f t="shared" si="44"/>
        <v>0</v>
      </c>
      <c r="P127" s="21">
        <f t="shared" si="44"/>
        <v>0</v>
      </c>
      <c r="Q127" s="21">
        <f t="shared" si="44"/>
        <v>0</v>
      </c>
      <c r="R127" s="21">
        <f t="shared" si="44"/>
        <v>0</v>
      </c>
      <c r="S127" s="21">
        <f t="shared" si="44"/>
        <v>0</v>
      </c>
      <c r="T127" s="21">
        <f t="shared" si="44"/>
        <v>0</v>
      </c>
      <c r="U127" s="21">
        <f t="shared" si="44"/>
        <v>0</v>
      </c>
      <c r="V127" s="21">
        <f t="shared" si="44"/>
        <v>0</v>
      </c>
      <c r="W127" s="21">
        <f t="shared" si="44"/>
        <v>0</v>
      </c>
      <c r="X127" s="21">
        <f t="shared" si="44"/>
        <v>0</v>
      </c>
      <c r="Y127" s="21">
        <f t="shared" si="44"/>
        <v>0</v>
      </c>
    </row>
    <row r="128" spans="1:25" s="69" customFormat="1" ht="19.5" x14ac:dyDescent="0.35">
      <c r="A128" s="74"/>
      <c r="B128" s="53" t="s">
        <v>61</v>
      </c>
      <c r="C128" s="3">
        <v>2630</v>
      </c>
      <c r="D128" s="3">
        <v>243</v>
      </c>
      <c r="E128" s="3">
        <v>225</v>
      </c>
      <c r="F128" s="49"/>
      <c r="G128" s="71"/>
      <c r="H128" s="71"/>
      <c r="I128" s="71"/>
      <c r="J128" s="71"/>
      <c r="K128" s="54"/>
      <c r="L128" s="54"/>
      <c r="M128" s="54"/>
      <c r="N128" s="54"/>
      <c r="O128" s="54"/>
      <c r="P128" s="54"/>
      <c r="Q128" s="71"/>
      <c r="R128" s="54"/>
      <c r="S128" s="54"/>
      <c r="T128" s="71"/>
      <c r="U128" s="71"/>
      <c r="V128" s="54"/>
      <c r="W128" s="71"/>
      <c r="X128" s="71"/>
      <c r="Y128" s="54"/>
    </row>
    <row r="129" spans="1:25" s="69" customFormat="1" ht="19.5" x14ac:dyDescent="0.35">
      <c r="A129" s="74"/>
      <c r="B129" s="53" t="s">
        <v>52</v>
      </c>
      <c r="C129" s="3">
        <v>2630</v>
      </c>
      <c r="D129" s="3">
        <v>243</v>
      </c>
      <c r="E129" s="3">
        <v>226</v>
      </c>
      <c r="F129" s="49"/>
      <c r="G129" s="71"/>
      <c r="H129" s="71"/>
      <c r="I129" s="71"/>
      <c r="J129" s="71"/>
      <c r="K129" s="54"/>
      <c r="L129" s="54"/>
      <c r="M129" s="54"/>
      <c r="N129" s="54"/>
      <c r="O129" s="54"/>
      <c r="P129" s="54"/>
      <c r="Q129" s="71"/>
      <c r="R129" s="54"/>
      <c r="S129" s="54"/>
      <c r="T129" s="71"/>
      <c r="U129" s="71"/>
      <c r="V129" s="54"/>
      <c r="W129" s="71"/>
      <c r="X129" s="71"/>
      <c r="Y129" s="54"/>
    </row>
    <row r="130" spans="1:25" s="69" customFormat="1" ht="20.25" x14ac:dyDescent="0.35">
      <c r="A130" s="74" t="s">
        <v>171</v>
      </c>
      <c r="B130" s="66" t="s">
        <v>49</v>
      </c>
      <c r="C130" s="5">
        <v>2640</v>
      </c>
      <c r="D130" s="5">
        <v>244</v>
      </c>
      <c r="E130" s="14" t="s">
        <v>19</v>
      </c>
      <c r="F130" s="15">
        <f>SUM(G130:W130)</f>
        <v>1213738.6800000002</v>
      </c>
      <c r="G130" s="89">
        <f>SUM(G131:G147)</f>
        <v>1173738.6800000002</v>
      </c>
      <c r="H130" s="21">
        <f t="shared" ref="H130:Y130" si="45">SUM(H131:H146)</f>
        <v>0</v>
      </c>
      <c r="I130" s="21">
        <f t="shared" si="45"/>
        <v>0</v>
      </c>
      <c r="J130" s="21">
        <f t="shared" si="45"/>
        <v>0</v>
      </c>
      <c r="K130" s="21">
        <f t="shared" si="45"/>
        <v>0</v>
      </c>
      <c r="L130" s="21">
        <f t="shared" si="45"/>
        <v>0</v>
      </c>
      <c r="M130" s="21">
        <f t="shared" si="45"/>
        <v>0</v>
      </c>
      <c r="N130" s="21">
        <f t="shared" si="45"/>
        <v>0</v>
      </c>
      <c r="O130" s="21">
        <f t="shared" si="45"/>
        <v>0</v>
      </c>
      <c r="P130" s="21">
        <f t="shared" si="45"/>
        <v>40000</v>
      </c>
      <c r="Q130" s="21">
        <f t="shared" si="45"/>
        <v>0</v>
      </c>
      <c r="R130" s="21">
        <f t="shared" si="45"/>
        <v>0</v>
      </c>
      <c r="S130" s="21">
        <f t="shared" si="45"/>
        <v>0</v>
      </c>
      <c r="T130" s="21">
        <f t="shared" si="45"/>
        <v>0</v>
      </c>
      <c r="U130" s="21">
        <f t="shared" si="45"/>
        <v>0</v>
      </c>
      <c r="V130" s="21">
        <f t="shared" si="45"/>
        <v>0</v>
      </c>
      <c r="W130" s="21">
        <f t="shared" si="45"/>
        <v>0</v>
      </c>
      <c r="X130" s="89">
        <f t="shared" si="45"/>
        <v>320000</v>
      </c>
      <c r="Y130" s="89">
        <f t="shared" si="45"/>
        <v>520000</v>
      </c>
    </row>
    <row r="131" spans="1:25" s="70" customFormat="1" ht="20.25" x14ac:dyDescent="0.35">
      <c r="A131" s="75"/>
      <c r="B131" s="53" t="s">
        <v>58</v>
      </c>
      <c r="C131" s="3">
        <v>2640</v>
      </c>
      <c r="D131" s="3">
        <v>244</v>
      </c>
      <c r="E131" s="3">
        <v>221</v>
      </c>
      <c r="F131" s="15">
        <f t="shared" ref="F131:F134" si="46">SUM(G131:M131)</f>
        <v>0</v>
      </c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</row>
    <row r="132" spans="1:25" s="70" customFormat="1" ht="20.25" x14ac:dyDescent="0.35">
      <c r="A132" s="75"/>
      <c r="B132" s="53" t="s">
        <v>57</v>
      </c>
      <c r="C132" s="3">
        <v>2640</v>
      </c>
      <c r="D132" s="3">
        <v>244</v>
      </c>
      <c r="E132" s="3">
        <v>222</v>
      </c>
      <c r="F132" s="15">
        <f t="shared" si="46"/>
        <v>0</v>
      </c>
      <c r="G132" s="55"/>
      <c r="H132" s="55"/>
      <c r="I132" s="55"/>
      <c r="J132" s="55"/>
      <c r="K132" s="56"/>
      <c r="L132" s="56"/>
      <c r="M132" s="56"/>
      <c r="N132" s="56"/>
      <c r="O132" s="56"/>
      <c r="P132" s="56"/>
      <c r="Q132" s="55"/>
      <c r="R132" s="56"/>
      <c r="S132" s="56"/>
      <c r="T132" s="55"/>
      <c r="U132" s="55"/>
      <c r="V132" s="56"/>
      <c r="W132" s="55"/>
      <c r="X132" s="55"/>
      <c r="Y132" s="55"/>
    </row>
    <row r="133" spans="1:25" s="70" customFormat="1" ht="20.25" x14ac:dyDescent="0.35">
      <c r="A133" s="75"/>
      <c r="B133" s="53" t="s">
        <v>59</v>
      </c>
      <c r="C133" s="3">
        <v>2640</v>
      </c>
      <c r="D133" s="3">
        <v>244</v>
      </c>
      <c r="E133" s="3">
        <v>223</v>
      </c>
      <c r="F133" s="15">
        <f t="shared" si="46"/>
        <v>0</v>
      </c>
      <c r="G133" s="55"/>
      <c r="H133" s="55"/>
      <c r="I133" s="55"/>
      <c r="J133" s="55"/>
      <c r="K133" s="56"/>
      <c r="L133" s="56"/>
      <c r="M133" s="56"/>
      <c r="N133" s="56"/>
      <c r="O133" s="56"/>
      <c r="P133" s="56"/>
      <c r="Q133" s="55"/>
      <c r="R133" s="56"/>
      <c r="S133" s="56"/>
      <c r="T133" s="55"/>
      <c r="U133" s="55"/>
      <c r="V133" s="56"/>
      <c r="W133" s="55"/>
      <c r="X133" s="55">
        <f>G133</f>
        <v>0</v>
      </c>
      <c r="Y133" s="55">
        <f>X133</f>
        <v>0</v>
      </c>
    </row>
    <row r="134" spans="1:25" s="70" customFormat="1" ht="20.25" x14ac:dyDescent="0.35">
      <c r="A134" s="75"/>
      <c r="B134" s="53" t="s">
        <v>60</v>
      </c>
      <c r="C134" s="3">
        <v>2640</v>
      </c>
      <c r="D134" s="3">
        <v>244</v>
      </c>
      <c r="E134" s="3">
        <v>224</v>
      </c>
      <c r="F134" s="15">
        <f t="shared" si="46"/>
        <v>0</v>
      </c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</row>
    <row r="135" spans="1:25" s="70" customFormat="1" ht="20.25" x14ac:dyDescent="0.35">
      <c r="A135" s="75"/>
      <c r="B135" s="53" t="s">
        <v>61</v>
      </c>
      <c r="C135" s="3">
        <v>2640</v>
      </c>
      <c r="D135" s="3">
        <v>244</v>
      </c>
      <c r="E135" s="3">
        <v>225</v>
      </c>
      <c r="F135" s="15">
        <f>SUM(G135:W135)</f>
        <v>803738.68</v>
      </c>
      <c r="G135" s="55">
        <v>803738.68</v>
      </c>
      <c r="H135" s="55"/>
      <c r="I135" s="55"/>
      <c r="J135" s="55"/>
      <c r="K135" s="56"/>
      <c r="L135" s="56"/>
      <c r="M135" s="56"/>
      <c r="N135" s="56"/>
      <c r="O135" s="56"/>
      <c r="P135" s="56"/>
      <c r="Q135" s="55"/>
      <c r="R135" s="56"/>
      <c r="S135" s="56"/>
      <c r="T135" s="55"/>
      <c r="U135" s="55"/>
      <c r="V135" s="56"/>
      <c r="W135" s="55"/>
      <c r="X135" s="55">
        <v>300000</v>
      </c>
      <c r="Y135" s="55">
        <v>500000</v>
      </c>
    </row>
    <row r="136" spans="1:25" s="70" customFormat="1" ht="20.25" x14ac:dyDescent="0.35">
      <c r="A136" s="75"/>
      <c r="B136" s="53" t="s">
        <v>52</v>
      </c>
      <c r="C136" s="3">
        <v>2640</v>
      </c>
      <c r="D136" s="3">
        <v>244</v>
      </c>
      <c r="E136" s="3">
        <v>226</v>
      </c>
      <c r="F136" s="15">
        <f t="shared" ref="F136:F149" si="47">SUM(G136:W136)</f>
        <v>133781</v>
      </c>
      <c r="G136" s="55">
        <v>133781</v>
      </c>
      <c r="H136" s="55"/>
      <c r="I136" s="55"/>
      <c r="J136" s="55"/>
      <c r="K136" s="56"/>
      <c r="L136" s="56"/>
      <c r="M136" s="56"/>
      <c r="N136" s="56"/>
      <c r="O136" s="56"/>
      <c r="P136" s="56"/>
      <c r="Q136" s="55"/>
      <c r="R136" s="56"/>
      <c r="S136" s="56"/>
      <c r="T136" s="55"/>
      <c r="U136" s="55"/>
      <c r="V136" s="56"/>
      <c r="W136" s="55"/>
      <c r="X136" s="55">
        <v>20000</v>
      </c>
      <c r="Y136" s="55">
        <f>X136</f>
        <v>20000</v>
      </c>
    </row>
    <row r="137" spans="1:25" s="70" customFormat="1" ht="20.25" x14ac:dyDescent="0.35">
      <c r="A137" s="75"/>
      <c r="B137" s="53" t="s">
        <v>62</v>
      </c>
      <c r="C137" s="3">
        <v>2640</v>
      </c>
      <c r="D137" s="3">
        <v>244</v>
      </c>
      <c r="E137" s="3">
        <v>227</v>
      </c>
      <c r="F137" s="15">
        <f t="shared" si="47"/>
        <v>0</v>
      </c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</row>
    <row r="138" spans="1:25" s="70" customFormat="1" ht="20.25" x14ac:dyDescent="0.35">
      <c r="A138" s="75"/>
      <c r="B138" s="53" t="s">
        <v>172</v>
      </c>
      <c r="C138" s="3">
        <v>2640</v>
      </c>
      <c r="D138" s="3">
        <v>244</v>
      </c>
      <c r="E138" s="3">
        <v>263</v>
      </c>
      <c r="F138" s="15">
        <f t="shared" si="47"/>
        <v>0</v>
      </c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</row>
    <row r="139" spans="1:25" s="70" customFormat="1" ht="20.25" x14ac:dyDescent="0.35">
      <c r="A139" s="75"/>
      <c r="B139" s="53" t="s">
        <v>53</v>
      </c>
      <c r="C139" s="3">
        <v>2640</v>
      </c>
      <c r="D139" s="3">
        <v>244</v>
      </c>
      <c r="E139" s="3">
        <v>296</v>
      </c>
      <c r="F139" s="15">
        <f t="shared" si="47"/>
        <v>0</v>
      </c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</row>
    <row r="140" spans="1:25" s="70" customFormat="1" ht="20.25" x14ac:dyDescent="0.35">
      <c r="A140" s="75"/>
      <c r="B140" s="53" t="s">
        <v>69</v>
      </c>
      <c r="C140" s="3">
        <v>2640</v>
      </c>
      <c r="D140" s="3">
        <v>244</v>
      </c>
      <c r="E140" s="3">
        <v>310</v>
      </c>
      <c r="F140" s="15">
        <f t="shared" si="47"/>
        <v>40000</v>
      </c>
      <c r="G140" s="55"/>
      <c r="H140" s="55"/>
      <c r="I140" s="55"/>
      <c r="J140" s="55"/>
      <c r="K140" s="56"/>
      <c r="L140" s="56"/>
      <c r="M140" s="56"/>
      <c r="N140" s="56"/>
      <c r="O140" s="56"/>
      <c r="P140" s="55">
        <v>40000</v>
      </c>
      <c r="Q140" s="55"/>
      <c r="R140" s="56"/>
      <c r="S140" s="56"/>
      <c r="T140" s="55"/>
      <c r="U140" s="55"/>
      <c r="V140" s="56"/>
      <c r="W140" s="55"/>
      <c r="X140" s="55"/>
      <c r="Y140" s="55"/>
    </row>
    <row r="141" spans="1:25" s="70" customFormat="1" ht="20.25" x14ac:dyDescent="0.35">
      <c r="A141" s="75"/>
      <c r="B141" s="53" t="s">
        <v>173</v>
      </c>
      <c r="C141" s="3">
        <v>2640</v>
      </c>
      <c r="D141" s="3">
        <v>244</v>
      </c>
      <c r="E141" s="3">
        <v>341</v>
      </c>
      <c r="F141" s="15">
        <f t="shared" si="47"/>
        <v>0</v>
      </c>
      <c r="G141" s="55"/>
      <c r="H141" s="55"/>
      <c r="I141" s="55"/>
      <c r="J141" s="55"/>
      <c r="K141" s="56"/>
      <c r="L141" s="56"/>
      <c r="M141" s="56"/>
      <c r="N141" s="56"/>
      <c r="O141" s="56"/>
      <c r="P141" s="56"/>
      <c r="Q141" s="55"/>
      <c r="R141" s="56"/>
      <c r="S141" s="56"/>
      <c r="T141" s="55"/>
      <c r="U141" s="55"/>
      <c r="V141" s="56"/>
      <c r="W141" s="55"/>
      <c r="X141" s="55"/>
      <c r="Y141" s="55"/>
    </row>
    <row r="142" spans="1:25" s="70" customFormat="1" ht="20.25" x14ac:dyDescent="0.35">
      <c r="A142" s="75"/>
      <c r="B142" s="53" t="s">
        <v>63</v>
      </c>
      <c r="C142" s="3">
        <v>2640</v>
      </c>
      <c r="D142" s="3">
        <v>244</v>
      </c>
      <c r="E142" s="3">
        <v>342</v>
      </c>
      <c r="F142" s="15">
        <f t="shared" si="47"/>
        <v>0</v>
      </c>
      <c r="G142" s="55"/>
      <c r="H142" s="55"/>
      <c r="I142" s="55"/>
      <c r="J142" s="55"/>
      <c r="K142" s="56"/>
      <c r="L142" s="56"/>
      <c r="M142" s="56"/>
      <c r="N142" s="56"/>
      <c r="O142" s="56"/>
      <c r="P142" s="56"/>
      <c r="Q142" s="55"/>
      <c r="R142" s="56"/>
      <c r="S142" s="56"/>
      <c r="T142" s="55"/>
      <c r="U142" s="55"/>
      <c r="V142" s="56"/>
      <c r="W142" s="55"/>
      <c r="X142" s="55"/>
      <c r="Y142" s="55"/>
    </row>
    <row r="143" spans="1:25" s="70" customFormat="1" ht="20.25" x14ac:dyDescent="0.35">
      <c r="A143" s="75"/>
      <c r="B143" s="53" t="s">
        <v>63</v>
      </c>
      <c r="C143" s="3">
        <v>2640</v>
      </c>
      <c r="D143" s="3">
        <v>244</v>
      </c>
      <c r="E143" s="3">
        <v>343</v>
      </c>
      <c r="F143" s="15">
        <f t="shared" si="47"/>
        <v>0</v>
      </c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</row>
    <row r="144" spans="1:25" s="70" customFormat="1" ht="20.25" x14ac:dyDescent="0.35">
      <c r="A144" s="75"/>
      <c r="B144" s="53" t="s">
        <v>76</v>
      </c>
      <c r="C144" s="3">
        <v>2640</v>
      </c>
      <c r="D144" s="3">
        <v>244</v>
      </c>
      <c r="E144" s="3">
        <v>344</v>
      </c>
      <c r="F144" s="15">
        <f t="shared" si="47"/>
        <v>0</v>
      </c>
      <c r="G144" s="55"/>
      <c r="H144" s="55"/>
      <c r="I144" s="55"/>
      <c r="J144" s="55"/>
      <c r="K144" s="56"/>
      <c r="L144" s="56"/>
      <c r="M144" s="56"/>
      <c r="N144" s="56"/>
      <c r="O144" s="56"/>
      <c r="P144" s="56"/>
      <c r="Q144" s="55"/>
      <c r="R144" s="56"/>
      <c r="S144" s="56"/>
      <c r="T144" s="55"/>
      <c r="U144" s="55"/>
      <c r="V144" s="56"/>
      <c r="W144" s="55"/>
      <c r="X144" s="55"/>
      <c r="Y144" s="55"/>
    </row>
    <row r="145" spans="1:29" s="70" customFormat="1" ht="20.25" x14ac:dyDescent="0.35">
      <c r="A145" s="75"/>
      <c r="B145" s="53" t="s">
        <v>77</v>
      </c>
      <c r="C145" s="3">
        <v>2640</v>
      </c>
      <c r="D145" s="3">
        <v>244</v>
      </c>
      <c r="E145" s="3">
        <v>345</v>
      </c>
      <c r="F145" s="15">
        <f t="shared" si="47"/>
        <v>0</v>
      </c>
      <c r="G145" s="55"/>
      <c r="H145" s="55"/>
      <c r="I145" s="55"/>
      <c r="J145" s="55"/>
      <c r="K145" s="56"/>
      <c r="L145" s="56"/>
      <c r="M145" s="56"/>
      <c r="N145" s="56"/>
      <c r="O145" s="56"/>
      <c r="P145" s="56"/>
      <c r="Q145" s="55"/>
      <c r="R145" s="56"/>
      <c r="S145" s="56"/>
      <c r="T145" s="55"/>
      <c r="U145" s="55"/>
      <c r="V145" s="56"/>
      <c r="W145" s="55"/>
      <c r="X145" s="55"/>
      <c r="Y145" s="55"/>
    </row>
    <row r="146" spans="1:29" s="70" customFormat="1" ht="20.25" x14ac:dyDescent="0.35">
      <c r="A146" s="75"/>
      <c r="B146" s="53" t="s">
        <v>63</v>
      </c>
      <c r="C146" s="3">
        <v>2640</v>
      </c>
      <c r="D146" s="3">
        <v>244</v>
      </c>
      <c r="E146" s="3">
        <v>346</v>
      </c>
      <c r="F146" s="15">
        <f t="shared" si="47"/>
        <v>36284</v>
      </c>
      <c r="G146" s="55">
        <v>36284</v>
      </c>
      <c r="H146" s="55"/>
      <c r="I146" s="55"/>
      <c r="J146" s="55"/>
      <c r="K146" s="56"/>
      <c r="L146" s="56"/>
      <c r="M146" s="56"/>
      <c r="N146" s="56"/>
      <c r="O146" s="56"/>
      <c r="P146" s="56"/>
      <c r="Q146" s="55"/>
      <c r="R146" s="56"/>
      <c r="S146" s="56"/>
      <c r="T146" s="55"/>
      <c r="U146" s="55"/>
      <c r="V146" s="56"/>
      <c r="W146" s="55"/>
      <c r="X146" s="55">
        <v>0</v>
      </c>
      <c r="Y146" s="55">
        <f>X146</f>
        <v>0</v>
      </c>
    </row>
    <row r="147" spans="1:29" s="70" customFormat="1" ht="20.25" x14ac:dyDescent="0.35">
      <c r="A147" s="75"/>
      <c r="B147" s="53" t="s">
        <v>63</v>
      </c>
      <c r="C147" s="3">
        <v>2640</v>
      </c>
      <c r="D147" s="3">
        <v>244</v>
      </c>
      <c r="E147" s="3">
        <v>349</v>
      </c>
      <c r="F147" s="15">
        <f t="shared" si="47"/>
        <v>199935</v>
      </c>
      <c r="G147" s="55">
        <v>199935</v>
      </c>
      <c r="H147" s="55"/>
      <c r="I147" s="55"/>
      <c r="J147" s="55"/>
      <c r="K147" s="56"/>
      <c r="L147" s="56"/>
      <c r="M147" s="56"/>
      <c r="N147" s="56"/>
      <c r="O147" s="56"/>
      <c r="P147" s="56"/>
      <c r="Q147" s="55"/>
      <c r="R147" s="56"/>
      <c r="S147" s="56"/>
      <c r="T147" s="55"/>
      <c r="U147" s="55"/>
      <c r="V147" s="56"/>
      <c r="W147" s="55"/>
      <c r="X147" s="55"/>
      <c r="Y147" s="55"/>
    </row>
    <row r="148" spans="1:29" s="70" customFormat="1" ht="20.25" x14ac:dyDescent="0.35">
      <c r="A148" s="74" t="s">
        <v>174</v>
      </c>
      <c r="B148" s="66" t="s">
        <v>59</v>
      </c>
      <c r="C148" s="5">
        <v>2660</v>
      </c>
      <c r="D148" s="5">
        <v>247</v>
      </c>
      <c r="E148" s="5">
        <v>223</v>
      </c>
      <c r="F148" s="15">
        <f t="shared" si="47"/>
        <v>0</v>
      </c>
      <c r="G148" s="55"/>
      <c r="H148" s="55"/>
      <c r="I148" s="55"/>
      <c r="J148" s="55"/>
      <c r="K148" s="56"/>
      <c r="L148" s="56"/>
      <c r="M148" s="56"/>
      <c r="N148" s="56"/>
      <c r="O148" s="56"/>
      <c r="P148" s="56"/>
      <c r="Q148" s="55"/>
      <c r="R148" s="56"/>
      <c r="S148" s="56"/>
      <c r="T148" s="55"/>
      <c r="U148" s="55"/>
      <c r="V148" s="56"/>
      <c r="W148" s="55"/>
      <c r="X148" s="55">
        <f>G148</f>
        <v>0</v>
      </c>
      <c r="Y148" s="55">
        <f>G148</f>
        <v>0</v>
      </c>
    </row>
    <row r="149" spans="1:29" s="70" customFormat="1" ht="20.25" x14ac:dyDescent="0.35">
      <c r="A149" s="74" t="s">
        <v>175</v>
      </c>
      <c r="B149" s="66" t="s">
        <v>159</v>
      </c>
      <c r="C149" s="5">
        <v>2800</v>
      </c>
      <c r="D149" s="5">
        <v>800</v>
      </c>
      <c r="E149" s="5"/>
      <c r="F149" s="15">
        <f t="shared" si="47"/>
        <v>0</v>
      </c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AC149" s="102">
        <f>3164885.33-W150</f>
        <v>24649.100000000093</v>
      </c>
    </row>
    <row r="150" spans="1:29" s="51" customFormat="1" ht="20.25" x14ac:dyDescent="0.35">
      <c r="A150" s="10" t="s">
        <v>14</v>
      </c>
      <c r="B150" s="96" t="s">
        <v>27</v>
      </c>
      <c r="C150" s="12"/>
      <c r="D150" s="12"/>
      <c r="E150" s="12"/>
      <c r="F150" s="15">
        <f>SUM(G150:W150)</f>
        <v>3140236.23</v>
      </c>
      <c r="G150" s="11"/>
      <c r="H150" s="11"/>
      <c r="I150" s="11"/>
      <c r="J150" s="11"/>
      <c r="K150" s="82"/>
      <c r="L150" s="82"/>
      <c r="M150" s="82"/>
      <c r="N150" s="82"/>
      <c r="O150" s="82"/>
      <c r="P150" s="82"/>
      <c r="Q150" s="11"/>
      <c r="R150" s="82"/>
      <c r="S150" s="82"/>
      <c r="T150" s="11"/>
      <c r="U150" s="11"/>
      <c r="V150" s="82"/>
      <c r="W150" s="11">
        <f>SUM(W151+W167+W169+W174+W182+W200)</f>
        <v>3140236.23</v>
      </c>
      <c r="X150" s="11">
        <f t="shared" ref="X150:Y150" si="48">SUM(X151+X167+X169+X174+X182+X200)</f>
        <v>3797851.3</v>
      </c>
      <c r="Y150" s="11">
        <f t="shared" si="48"/>
        <v>3460000</v>
      </c>
    </row>
    <row r="151" spans="1:29" s="51" customFormat="1" ht="20.25" x14ac:dyDescent="0.35">
      <c r="A151" s="83" t="s">
        <v>176</v>
      </c>
      <c r="B151" s="66" t="s">
        <v>25</v>
      </c>
      <c r="C151" s="5">
        <v>2100</v>
      </c>
      <c r="D151" s="14" t="s">
        <v>19</v>
      </c>
      <c r="E151" s="14" t="s">
        <v>19</v>
      </c>
      <c r="F151" s="15">
        <f t="shared" ref="F151:U214" si="49">SUM(G151:W151)</f>
        <v>60483.14</v>
      </c>
      <c r="G151" s="71"/>
      <c r="H151" s="71"/>
      <c r="I151" s="71"/>
      <c r="J151" s="71"/>
      <c r="K151" s="54"/>
      <c r="L151" s="54"/>
      <c r="M151" s="54"/>
      <c r="N151" s="54"/>
      <c r="O151" s="54"/>
      <c r="P151" s="54"/>
      <c r="Q151" s="71"/>
      <c r="R151" s="54"/>
      <c r="S151" s="54"/>
      <c r="T151" s="71"/>
      <c r="U151" s="71"/>
      <c r="V151" s="54"/>
      <c r="W151" s="71">
        <f>SUM(W152+W155+W159)</f>
        <v>60483.14</v>
      </c>
      <c r="X151" s="71">
        <f t="shared" ref="X151:Y151" si="50">SUM(X152+X155+X159)</f>
        <v>84600</v>
      </c>
      <c r="Y151" s="71">
        <f t="shared" si="50"/>
        <v>84600</v>
      </c>
    </row>
    <row r="152" spans="1:29" s="51" customFormat="1" ht="20.25" x14ac:dyDescent="0.35">
      <c r="A152" s="74" t="s">
        <v>177</v>
      </c>
      <c r="B152" s="66" t="s">
        <v>56</v>
      </c>
      <c r="C152" s="5">
        <v>2110</v>
      </c>
      <c r="D152" s="14" t="s">
        <v>19</v>
      </c>
      <c r="E152" s="14" t="s">
        <v>19</v>
      </c>
      <c r="F152" s="15">
        <f t="shared" si="49"/>
        <v>46454</v>
      </c>
      <c r="G152" s="71"/>
      <c r="H152" s="71"/>
      <c r="I152" s="71"/>
      <c r="J152" s="71"/>
      <c r="K152" s="54"/>
      <c r="L152" s="54"/>
      <c r="M152" s="54"/>
      <c r="N152" s="54"/>
      <c r="O152" s="54"/>
      <c r="P152" s="54"/>
      <c r="Q152" s="71"/>
      <c r="R152" s="54"/>
      <c r="S152" s="54"/>
      <c r="T152" s="71"/>
      <c r="U152" s="71"/>
      <c r="V152" s="54"/>
      <c r="W152" s="71">
        <f>SUM(W153+W154)</f>
        <v>46454</v>
      </c>
      <c r="X152" s="71">
        <f t="shared" ref="X152:Y152" si="51">SUM(X153+X154)</f>
        <v>65000</v>
      </c>
      <c r="Y152" s="71">
        <f t="shared" si="51"/>
        <v>65000</v>
      </c>
    </row>
    <row r="153" spans="1:29" s="57" customFormat="1" ht="20.25" x14ac:dyDescent="0.35">
      <c r="A153" s="3"/>
      <c r="B153" s="53" t="s">
        <v>43</v>
      </c>
      <c r="C153" s="3">
        <v>2110</v>
      </c>
      <c r="D153" s="3">
        <v>111</v>
      </c>
      <c r="E153" s="3">
        <v>211</v>
      </c>
      <c r="F153" s="15">
        <f t="shared" si="49"/>
        <v>46454</v>
      </c>
      <c r="G153" s="55"/>
      <c r="H153" s="55"/>
      <c r="I153" s="55"/>
      <c r="J153" s="55"/>
      <c r="K153" s="56"/>
      <c r="L153" s="56"/>
      <c r="M153" s="56"/>
      <c r="N153" s="56"/>
      <c r="O153" s="56"/>
      <c r="P153" s="56"/>
      <c r="Q153" s="55"/>
      <c r="R153" s="56"/>
      <c r="S153" s="56"/>
      <c r="T153" s="55"/>
      <c r="U153" s="55"/>
      <c r="V153" s="56"/>
      <c r="W153" s="55">
        <v>46454</v>
      </c>
      <c r="X153" s="55">
        <v>65000</v>
      </c>
      <c r="Y153" s="55">
        <f>X153</f>
        <v>65000</v>
      </c>
    </row>
    <row r="154" spans="1:29" s="47" customFormat="1" ht="20.25" x14ac:dyDescent="0.35">
      <c r="A154" s="3"/>
      <c r="B154" s="53" t="s">
        <v>43</v>
      </c>
      <c r="C154" s="3">
        <v>2110</v>
      </c>
      <c r="D154" s="3">
        <v>111</v>
      </c>
      <c r="E154" s="3">
        <v>266</v>
      </c>
      <c r="F154" s="15">
        <f t="shared" si="49"/>
        <v>0</v>
      </c>
      <c r="G154" s="55"/>
      <c r="H154" s="55"/>
      <c r="I154" s="55"/>
      <c r="J154" s="55"/>
      <c r="K154" s="56"/>
      <c r="L154" s="56"/>
      <c r="M154" s="56"/>
      <c r="N154" s="56"/>
      <c r="O154" s="56"/>
      <c r="P154" s="56"/>
      <c r="Q154" s="55"/>
      <c r="R154" s="56"/>
      <c r="S154" s="56"/>
      <c r="T154" s="55"/>
      <c r="U154" s="55"/>
      <c r="V154" s="56"/>
      <c r="W154" s="55"/>
      <c r="X154" s="55"/>
      <c r="Y154" s="55"/>
    </row>
    <row r="155" spans="1:29" s="90" customFormat="1" ht="20.25" x14ac:dyDescent="0.35">
      <c r="A155" s="74" t="s">
        <v>178</v>
      </c>
      <c r="B155" s="66" t="s">
        <v>44</v>
      </c>
      <c r="C155" s="5">
        <v>2120</v>
      </c>
      <c r="D155" s="5">
        <v>112</v>
      </c>
      <c r="E155" s="5"/>
      <c r="F155" s="15">
        <f t="shared" si="49"/>
        <v>0</v>
      </c>
      <c r="G155" s="71"/>
      <c r="H155" s="71"/>
      <c r="I155" s="71"/>
      <c r="J155" s="71"/>
      <c r="K155" s="54"/>
      <c r="L155" s="54"/>
      <c r="M155" s="54"/>
      <c r="N155" s="54"/>
      <c r="O155" s="54"/>
      <c r="P155" s="54"/>
      <c r="Q155" s="71"/>
      <c r="R155" s="54"/>
      <c r="S155" s="54"/>
      <c r="T155" s="71"/>
      <c r="U155" s="71"/>
      <c r="V155" s="54"/>
      <c r="W155" s="71"/>
      <c r="X155" s="71"/>
      <c r="Y155" s="71"/>
    </row>
    <row r="156" spans="1:29" s="47" customFormat="1" ht="20.25" x14ac:dyDescent="0.35">
      <c r="A156" s="75"/>
      <c r="B156" s="53" t="s">
        <v>44</v>
      </c>
      <c r="C156" s="3">
        <v>2120</v>
      </c>
      <c r="D156" s="3">
        <v>112</v>
      </c>
      <c r="E156" s="3">
        <v>212</v>
      </c>
      <c r="F156" s="15">
        <f t="shared" si="49"/>
        <v>0</v>
      </c>
      <c r="G156" s="55"/>
      <c r="H156" s="55"/>
      <c r="I156" s="55"/>
      <c r="J156" s="55"/>
      <c r="K156" s="56"/>
      <c r="L156" s="56"/>
      <c r="M156" s="56"/>
      <c r="N156" s="56"/>
      <c r="O156" s="56"/>
      <c r="P156" s="56"/>
      <c r="Q156" s="55"/>
      <c r="R156" s="56"/>
      <c r="S156" s="56"/>
      <c r="T156" s="55"/>
      <c r="U156" s="55"/>
      <c r="V156" s="56"/>
      <c r="W156" s="55"/>
      <c r="X156" s="55"/>
      <c r="Y156" s="55"/>
    </row>
    <row r="157" spans="1:29" s="47" customFormat="1" ht="20.25" x14ac:dyDescent="0.35">
      <c r="A157" s="75"/>
      <c r="B157" s="53" t="s">
        <v>44</v>
      </c>
      <c r="C157" s="3">
        <v>2120</v>
      </c>
      <c r="D157" s="3">
        <v>112</v>
      </c>
      <c r="E157" s="3">
        <v>226</v>
      </c>
      <c r="F157" s="15">
        <f t="shared" si="49"/>
        <v>0</v>
      </c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</row>
    <row r="158" spans="1:29" s="47" customFormat="1" ht="20.25" x14ac:dyDescent="0.35">
      <c r="A158" s="75"/>
      <c r="B158" s="53" t="s">
        <v>44</v>
      </c>
      <c r="C158" s="3">
        <v>2120</v>
      </c>
      <c r="D158" s="3">
        <v>112</v>
      </c>
      <c r="E158" s="3">
        <v>266</v>
      </c>
      <c r="F158" s="15">
        <f t="shared" si="49"/>
        <v>0</v>
      </c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</row>
    <row r="159" spans="1:29" s="90" customFormat="1" ht="39" x14ac:dyDescent="0.35">
      <c r="A159" s="74" t="s">
        <v>179</v>
      </c>
      <c r="B159" s="66" t="s">
        <v>45</v>
      </c>
      <c r="C159" s="5">
        <v>2140</v>
      </c>
      <c r="D159" s="5">
        <v>119</v>
      </c>
      <c r="E159" s="5">
        <v>213</v>
      </c>
      <c r="F159" s="15">
        <f t="shared" si="49"/>
        <v>14029.14</v>
      </c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>
        <f>SUM(W160:W161)</f>
        <v>14029.14</v>
      </c>
      <c r="X159" s="71">
        <f t="shared" ref="X159:Y159" si="52">SUM(X160:X161)</f>
        <v>19600</v>
      </c>
      <c r="Y159" s="71">
        <f t="shared" si="52"/>
        <v>19600</v>
      </c>
    </row>
    <row r="160" spans="1:29" s="51" customFormat="1" ht="20.25" x14ac:dyDescent="0.35">
      <c r="A160" s="74"/>
      <c r="B160" s="53" t="s">
        <v>136</v>
      </c>
      <c r="C160" s="3">
        <v>2141</v>
      </c>
      <c r="D160" s="3">
        <v>119</v>
      </c>
      <c r="E160" s="3">
        <v>213</v>
      </c>
      <c r="F160" s="15">
        <f t="shared" si="49"/>
        <v>14029.14</v>
      </c>
      <c r="G160" s="71"/>
      <c r="H160" s="71"/>
      <c r="I160" s="71"/>
      <c r="J160" s="71"/>
      <c r="K160" s="54"/>
      <c r="L160" s="54"/>
      <c r="M160" s="54"/>
      <c r="N160" s="54"/>
      <c r="O160" s="54"/>
      <c r="P160" s="54"/>
      <c r="Q160" s="71"/>
      <c r="R160" s="54"/>
      <c r="S160" s="54"/>
      <c r="T160" s="71"/>
      <c r="U160" s="71"/>
      <c r="V160" s="54"/>
      <c r="W160" s="71">
        <v>14029.14</v>
      </c>
      <c r="X160" s="71">
        <v>19600</v>
      </c>
      <c r="Y160" s="71">
        <f>X160</f>
        <v>19600</v>
      </c>
    </row>
    <row r="161" spans="1:25" s="51" customFormat="1" ht="20.25" x14ac:dyDescent="0.35">
      <c r="A161" s="74"/>
      <c r="B161" s="53" t="s">
        <v>137</v>
      </c>
      <c r="C161" s="3">
        <v>2142</v>
      </c>
      <c r="D161" s="3">
        <v>119</v>
      </c>
      <c r="E161" s="3">
        <v>213</v>
      </c>
      <c r="F161" s="15">
        <f t="shared" si="49"/>
        <v>0</v>
      </c>
      <c r="G161" s="71"/>
      <c r="H161" s="71"/>
      <c r="I161" s="71"/>
      <c r="J161" s="71"/>
      <c r="K161" s="54"/>
      <c r="L161" s="54"/>
      <c r="M161" s="54"/>
      <c r="N161" s="54"/>
      <c r="O161" s="54"/>
      <c r="P161" s="54"/>
      <c r="Q161" s="71"/>
      <c r="R161" s="54"/>
      <c r="S161" s="54"/>
      <c r="T161" s="71"/>
      <c r="U161" s="71"/>
      <c r="V161" s="54"/>
      <c r="W161" s="71"/>
      <c r="X161" s="71"/>
      <c r="Y161" s="54"/>
    </row>
    <row r="162" spans="1:25" s="57" customFormat="1" ht="20.25" x14ac:dyDescent="0.35">
      <c r="A162" s="74" t="s">
        <v>180</v>
      </c>
      <c r="B162" s="66" t="s">
        <v>138</v>
      </c>
      <c r="C162" s="5">
        <v>2200</v>
      </c>
      <c r="D162" s="5">
        <v>300</v>
      </c>
      <c r="E162" s="5"/>
      <c r="F162" s="15">
        <f t="shared" si="49"/>
        <v>0</v>
      </c>
      <c r="G162" s="55"/>
      <c r="H162" s="55"/>
      <c r="I162" s="55"/>
      <c r="J162" s="55"/>
      <c r="K162" s="56"/>
      <c r="L162" s="56"/>
      <c r="M162" s="56"/>
      <c r="N162" s="56"/>
      <c r="O162" s="56"/>
      <c r="P162" s="56"/>
      <c r="Q162" s="55"/>
      <c r="R162" s="56"/>
      <c r="S162" s="56"/>
      <c r="T162" s="55"/>
      <c r="U162" s="55"/>
      <c r="V162" s="56"/>
      <c r="W162" s="55"/>
      <c r="X162" s="55"/>
      <c r="Y162" s="56"/>
    </row>
    <row r="163" spans="1:25" s="90" customFormat="1" ht="20.25" x14ac:dyDescent="0.35">
      <c r="A163" s="83" t="s">
        <v>181</v>
      </c>
      <c r="B163" s="66" t="s">
        <v>140</v>
      </c>
      <c r="C163" s="3">
        <v>2210</v>
      </c>
      <c r="D163" s="3">
        <v>320</v>
      </c>
      <c r="E163" s="3">
        <v>264</v>
      </c>
      <c r="F163" s="15">
        <f t="shared" si="49"/>
        <v>0</v>
      </c>
      <c r="G163" s="71"/>
      <c r="H163" s="71"/>
      <c r="I163" s="71"/>
      <c r="J163" s="71"/>
      <c r="K163" s="54"/>
      <c r="L163" s="54"/>
      <c r="M163" s="54"/>
      <c r="N163" s="54"/>
      <c r="O163" s="54"/>
      <c r="P163" s="54"/>
      <c r="Q163" s="71"/>
      <c r="R163" s="54"/>
      <c r="S163" s="54"/>
      <c r="T163" s="71"/>
      <c r="U163" s="71"/>
      <c r="V163" s="54"/>
      <c r="W163" s="71"/>
      <c r="X163" s="71"/>
      <c r="Y163" s="54"/>
    </row>
    <row r="164" spans="1:25" s="57" customFormat="1" ht="37.5" x14ac:dyDescent="0.35">
      <c r="A164" s="74"/>
      <c r="B164" s="53" t="s">
        <v>141</v>
      </c>
      <c r="C164" s="3">
        <v>2211</v>
      </c>
      <c r="D164" s="3">
        <v>321</v>
      </c>
      <c r="E164" s="3"/>
      <c r="F164" s="15">
        <f t="shared" si="49"/>
        <v>0</v>
      </c>
      <c r="G164" s="55"/>
      <c r="H164" s="55"/>
      <c r="I164" s="55"/>
      <c r="J164" s="55"/>
      <c r="K164" s="56"/>
      <c r="L164" s="56"/>
      <c r="M164" s="56"/>
      <c r="N164" s="56"/>
      <c r="O164" s="56"/>
      <c r="P164" s="56"/>
      <c r="Q164" s="55"/>
      <c r="R164" s="56"/>
      <c r="S164" s="56"/>
      <c r="T164" s="55"/>
      <c r="U164" s="55"/>
      <c r="V164" s="56"/>
      <c r="W164" s="55"/>
      <c r="X164" s="55"/>
      <c r="Y164" s="56"/>
    </row>
    <row r="165" spans="1:25" s="47" customFormat="1" ht="37.5" x14ac:dyDescent="0.35">
      <c r="A165" s="74"/>
      <c r="B165" s="53" t="s">
        <v>142</v>
      </c>
      <c r="C165" s="3">
        <v>2212</v>
      </c>
      <c r="D165" s="3">
        <v>323</v>
      </c>
      <c r="E165" s="3"/>
      <c r="F165" s="15">
        <f t="shared" si="49"/>
        <v>0</v>
      </c>
      <c r="G165" s="55"/>
      <c r="H165" s="55"/>
      <c r="I165" s="55"/>
      <c r="J165" s="55"/>
      <c r="K165" s="56"/>
      <c r="L165" s="56"/>
      <c r="M165" s="56"/>
      <c r="N165" s="56"/>
      <c r="O165" s="56"/>
      <c r="P165" s="56"/>
      <c r="Q165" s="55"/>
      <c r="R165" s="56"/>
      <c r="S165" s="56"/>
      <c r="T165" s="55"/>
      <c r="U165" s="55"/>
      <c r="V165" s="56"/>
      <c r="W165" s="55"/>
      <c r="X165" s="55"/>
      <c r="Y165" s="56"/>
    </row>
    <row r="166" spans="1:25" s="47" customFormat="1" ht="58.5" x14ac:dyDescent="0.35">
      <c r="A166" s="74" t="s">
        <v>182</v>
      </c>
      <c r="B166" s="66" t="s">
        <v>144</v>
      </c>
      <c r="C166" s="3">
        <v>2220</v>
      </c>
      <c r="D166" s="3">
        <v>340</v>
      </c>
      <c r="E166" s="3"/>
      <c r="F166" s="15">
        <f t="shared" si="49"/>
        <v>0</v>
      </c>
      <c r="G166" s="55"/>
      <c r="H166" s="55"/>
      <c r="I166" s="55"/>
      <c r="J166" s="55"/>
      <c r="K166" s="56"/>
      <c r="L166" s="56"/>
      <c r="M166" s="56"/>
      <c r="N166" s="56"/>
      <c r="O166" s="56"/>
      <c r="P166" s="56"/>
      <c r="Q166" s="55"/>
      <c r="R166" s="56"/>
      <c r="S166" s="56"/>
      <c r="T166" s="55"/>
      <c r="U166" s="55"/>
      <c r="V166" s="56"/>
      <c r="W166" s="55"/>
      <c r="X166" s="55"/>
      <c r="Y166" s="56"/>
    </row>
    <row r="167" spans="1:25" s="47" customFormat="1" ht="58.5" x14ac:dyDescent="0.35">
      <c r="A167" s="74" t="s">
        <v>183</v>
      </c>
      <c r="B167" s="66" t="s">
        <v>146</v>
      </c>
      <c r="C167" s="3">
        <v>2230</v>
      </c>
      <c r="D167" s="3">
        <v>350</v>
      </c>
      <c r="E167" s="3"/>
      <c r="F167" s="15">
        <f t="shared" si="49"/>
        <v>0</v>
      </c>
      <c r="G167" s="21">
        <f t="shared" si="49"/>
        <v>0</v>
      </c>
      <c r="H167" s="21">
        <f t="shared" si="49"/>
        <v>0</v>
      </c>
      <c r="I167" s="21">
        <f t="shared" si="49"/>
        <v>0</v>
      </c>
      <c r="J167" s="21">
        <f t="shared" si="49"/>
        <v>0</v>
      </c>
      <c r="K167" s="21">
        <f t="shared" si="49"/>
        <v>0</v>
      </c>
      <c r="L167" s="21">
        <f t="shared" si="49"/>
        <v>0</v>
      </c>
      <c r="M167" s="21">
        <f t="shared" si="49"/>
        <v>0</v>
      </c>
      <c r="N167" s="21">
        <f t="shared" si="49"/>
        <v>0</v>
      </c>
      <c r="O167" s="21">
        <f t="shared" si="49"/>
        <v>0</v>
      </c>
      <c r="P167" s="21">
        <f t="shared" si="49"/>
        <v>0</v>
      </c>
      <c r="Q167" s="21">
        <f t="shared" si="49"/>
        <v>0</v>
      </c>
      <c r="R167" s="21">
        <f t="shared" si="49"/>
        <v>0</v>
      </c>
      <c r="S167" s="21">
        <f t="shared" si="49"/>
        <v>0</v>
      </c>
      <c r="T167" s="21">
        <f t="shared" si="49"/>
        <v>0</v>
      </c>
      <c r="U167" s="21">
        <f t="shared" si="49"/>
        <v>0</v>
      </c>
      <c r="V167" s="21">
        <f t="shared" ref="V167:Y167" si="53">SUM(W167:AM167)</f>
        <v>0</v>
      </c>
      <c r="W167" s="21">
        <f t="shared" si="53"/>
        <v>0</v>
      </c>
      <c r="X167" s="21">
        <f t="shared" si="53"/>
        <v>0</v>
      </c>
      <c r="Y167" s="21">
        <f t="shared" si="53"/>
        <v>0</v>
      </c>
    </row>
    <row r="168" spans="1:25" s="47" customFormat="1" ht="56.25" x14ac:dyDescent="0.35">
      <c r="A168" s="74"/>
      <c r="B168" s="53" t="s">
        <v>146</v>
      </c>
      <c r="C168" s="3">
        <v>2230</v>
      </c>
      <c r="D168" s="3">
        <v>350</v>
      </c>
      <c r="E168" s="3">
        <v>296</v>
      </c>
      <c r="F168" s="15">
        <f t="shared" si="49"/>
        <v>0</v>
      </c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</row>
    <row r="169" spans="1:25" s="47" customFormat="1" ht="20.25" x14ac:dyDescent="0.35">
      <c r="A169" s="74" t="s">
        <v>184</v>
      </c>
      <c r="B169" s="66" t="s">
        <v>21</v>
      </c>
      <c r="C169" s="5">
        <v>2300</v>
      </c>
      <c r="D169" s="5">
        <v>850</v>
      </c>
      <c r="E169" s="5"/>
      <c r="F169" s="15">
        <f t="shared" si="49"/>
        <v>5419.86</v>
      </c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71">
        <f>SUM(W171+W170+W172+W173)</f>
        <v>5419.86</v>
      </c>
      <c r="X169" s="71">
        <f t="shared" ref="X169:Y169" si="54">SUM(X171+X170+X172+X173)</f>
        <v>5567</v>
      </c>
      <c r="Y169" s="71">
        <f t="shared" si="54"/>
        <v>5567</v>
      </c>
    </row>
    <row r="170" spans="1:25" s="90" customFormat="1" ht="20.25" x14ac:dyDescent="0.35">
      <c r="A170" s="75"/>
      <c r="B170" s="53" t="s">
        <v>46</v>
      </c>
      <c r="C170" s="3">
        <v>2310</v>
      </c>
      <c r="D170" s="3">
        <v>851</v>
      </c>
      <c r="E170" s="3">
        <v>291</v>
      </c>
      <c r="F170" s="15">
        <f t="shared" si="49"/>
        <v>5358</v>
      </c>
      <c r="G170" s="71"/>
      <c r="H170" s="71"/>
      <c r="I170" s="71"/>
      <c r="J170" s="71"/>
      <c r="K170" s="54"/>
      <c r="L170" s="54"/>
      <c r="M170" s="54"/>
      <c r="N170" s="54"/>
      <c r="O170" s="54"/>
      <c r="P170" s="54"/>
      <c r="Q170" s="71"/>
      <c r="R170" s="54"/>
      <c r="S170" s="54"/>
      <c r="T170" s="71"/>
      <c r="U170" s="71"/>
      <c r="V170" s="54"/>
      <c r="W170" s="55">
        <v>5358</v>
      </c>
      <c r="X170" s="55">
        <v>4567</v>
      </c>
      <c r="Y170" s="55">
        <v>4567</v>
      </c>
    </row>
    <row r="171" spans="1:25" s="47" customFormat="1" ht="20.25" x14ac:dyDescent="0.35">
      <c r="A171" s="75"/>
      <c r="B171" s="53" t="s">
        <v>13</v>
      </c>
      <c r="C171" s="3">
        <v>2320</v>
      </c>
      <c r="D171" s="3">
        <v>852</v>
      </c>
      <c r="E171" s="3">
        <v>291</v>
      </c>
      <c r="F171" s="15">
        <f t="shared" si="49"/>
        <v>0</v>
      </c>
      <c r="G171" s="55"/>
      <c r="H171" s="55"/>
      <c r="I171" s="55"/>
      <c r="J171" s="55"/>
      <c r="K171" s="56"/>
      <c r="L171" s="56"/>
      <c r="M171" s="56"/>
      <c r="N171" s="56"/>
      <c r="O171" s="56"/>
      <c r="P171" s="56"/>
      <c r="Q171" s="55"/>
      <c r="R171" s="56"/>
      <c r="S171" s="56"/>
      <c r="T171" s="55"/>
      <c r="U171" s="55"/>
      <c r="V171" s="56"/>
      <c r="W171" s="55"/>
      <c r="X171" s="55"/>
      <c r="Y171" s="55"/>
    </row>
    <row r="172" spans="1:25" s="47" customFormat="1" ht="20.25" x14ac:dyDescent="0.35">
      <c r="A172" s="75"/>
      <c r="B172" s="53" t="s">
        <v>13</v>
      </c>
      <c r="C172" s="3">
        <v>2330</v>
      </c>
      <c r="D172" s="3">
        <v>853</v>
      </c>
      <c r="E172" s="3">
        <v>292</v>
      </c>
      <c r="F172" s="15">
        <f t="shared" si="49"/>
        <v>61.86</v>
      </c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>
        <v>61.86</v>
      </c>
      <c r="X172" s="55">
        <v>1000</v>
      </c>
      <c r="Y172" s="55">
        <v>1000</v>
      </c>
    </row>
    <row r="173" spans="1:25" s="90" customFormat="1" ht="20.25" x14ac:dyDescent="0.35">
      <c r="A173" s="75"/>
      <c r="B173" s="53" t="s">
        <v>13</v>
      </c>
      <c r="C173" s="3">
        <v>2340</v>
      </c>
      <c r="D173" s="3">
        <v>853</v>
      </c>
      <c r="E173" s="3">
        <v>293</v>
      </c>
      <c r="F173" s="15">
        <f t="shared" si="49"/>
        <v>0</v>
      </c>
      <c r="G173" s="71"/>
      <c r="H173" s="71"/>
      <c r="I173" s="71"/>
      <c r="J173" s="71"/>
      <c r="K173" s="54"/>
      <c r="L173" s="54"/>
      <c r="M173" s="54"/>
      <c r="N173" s="54"/>
      <c r="O173" s="54"/>
      <c r="P173" s="54"/>
      <c r="Q173" s="71"/>
      <c r="R173" s="54"/>
      <c r="S173" s="54"/>
      <c r="T173" s="71"/>
      <c r="U173" s="71"/>
      <c r="V173" s="54"/>
      <c r="W173" s="71"/>
      <c r="X173" s="71"/>
      <c r="Y173" s="71"/>
    </row>
    <row r="174" spans="1:25" s="90" customFormat="1" ht="39" x14ac:dyDescent="0.35">
      <c r="A174" s="74" t="s">
        <v>185</v>
      </c>
      <c r="B174" s="66" t="s">
        <v>150</v>
      </c>
      <c r="C174" s="5">
        <v>2500</v>
      </c>
      <c r="D174" s="5">
        <v>244</v>
      </c>
      <c r="E174" s="14" t="s">
        <v>19</v>
      </c>
      <c r="F174" s="15">
        <f t="shared" si="49"/>
        <v>1233733.52</v>
      </c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>
        <f>SUM(W175+W176)</f>
        <v>1233733.52</v>
      </c>
      <c r="X174" s="71">
        <f t="shared" ref="X174:Y174" si="55">SUM(X175+X176)</f>
        <v>1496000</v>
      </c>
      <c r="Y174" s="71">
        <f t="shared" si="55"/>
        <v>1496000</v>
      </c>
    </row>
    <row r="175" spans="1:25" s="47" customFormat="1" ht="20.25" x14ac:dyDescent="0.35">
      <c r="A175" s="75"/>
      <c r="B175" s="76" t="s">
        <v>52</v>
      </c>
      <c r="C175" s="3">
        <v>2500</v>
      </c>
      <c r="D175" s="3">
        <v>244</v>
      </c>
      <c r="E175" s="3">
        <v>226</v>
      </c>
      <c r="F175" s="15">
        <f t="shared" si="49"/>
        <v>1233733.52</v>
      </c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>
        <f>946689.31+287044.21</f>
        <v>1233733.52</v>
      </c>
      <c r="X175" s="55">
        <v>1496000</v>
      </c>
      <c r="Y175" s="55">
        <f>X175</f>
        <v>1496000</v>
      </c>
    </row>
    <row r="176" spans="1:25" s="47" customFormat="1" ht="20.25" x14ac:dyDescent="0.35">
      <c r="A176" s="75"/>
      <c r="B176" s="76" t="s">
        <v>53</v>
      </c>
      <c r="C176" s="3">
        <v>2500</v>
      </c>
      <c r="D176" s="3">
        <v>244</v>
      </c>
      <c r="E176" s="77">
        <v>296</v>
      </c>
      <c r="F176" s="15">
        <f t="shared" si="49"/>
        <v>0</v>
      </c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</row>
    <row r="177" spans="1:25" s="47" customFormat="1" ht="20.25" x14ac:dyDescent="0.35">
      <c r="A177" s="74" t="s">
        <v>186</v>
      </c>
      <c r="B177" s="66" t="s">
        <v>22</v>
      </c>
      <c r="C177" s="5">
        <v>2600</v>
      </c>
      <c r="D177" s="14" t="s">
        <v>19</v>
      </c>
      <c r="E177" s="14" t="s">
        <v>19</v>
      </c>
      <c r="F177" s="15">
        <f t="shared" si="49"/>
        <v>1840599.71</v>
      </c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>
        <f>SUM(W182+W200)</f>
        <v>1840599.71</v>
      </c>
      <c r="X177" s="55">
        <f t="shared" ref="X177:Y177" si="56">SUM(X182+X200)</f>
        <v>2211684.2999999998</v>
      </c>
      <c r="Y177" s="55">
        <f t="shared" si="56"/>
        <v>1873833</v>
      </c>
    </row>
    <row r="178" spans="1:25" s="47" customFormat="1" ht="39" x14ac:dyDescent="0.35">
      <c r="A178" s="74" t="s">
        <v>187</v>
      </c>
      <c r="B178" s="66" t="s">
        <v>153</v>
      </c>
      <c r="C178" s="5">
        <v>2610</v>
      </c>
      <c r="D178" s="73">
        <v>241</v>
      </c>
      <c r="E178" s="14"/>
      <c r="F178" s="15">
        <f t="shared" si="49"/>
        <v>0</v>
      </c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</row>
    <row r="179" spans="1:25" s="47" customFormat="1" ht="20.25" x14ac:dyDescent="0.35">
      <c r="A179" s="74" t="s">
        <v>188</v>
      </c>
      <c r="B179" s="66" t="s">
        <v>48</v>
      </c>
      <c r="C179" s="5">
        <v>2630</v>
      </c>
      <c r="D179" s="5">
        <v>243</v>
      </c>
      <c r="E179" s="14"/>
      <c r="F179" s="15">
        <f t="shared" si="49"/>
        <v>0</v>
      </c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</row>
    <row r="180" spans="1:25" s="47" customFormat="1" ht="20.25" x14ac:dyDescent="0.35">
      <c r="A180" s="74"/>
      <c r="B180" s="53" t="s">
        <v>61</v>
      </c>
      <c r="C180" s="3">
        <v>2630</v>
      </c>
      <c r="D180" s="3">
        <v>243</v>
      </c>
      <c r="E180" s="3">
        <v>225</v>
      </c>
      <c r="F180" s="15">
        <f t="shared" si="49"/>
        <v>0</v>
      </c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</row>
    <row r="181" spans="1:25" s="47" customFormat="1" ht="20.25" x14ac:dyDescent="0.35">
      <c r="A181" s="74"/>
      <c r="B181" s="53" t="s">
        <v>52</v>
      </c>
      <c r="C181" s="3">
        <v>2630</v>
      </c>
      <c r="D181" s="3">
        <v>243</v>
      </c>
      <c r="E181" s="3">
        <v>226</v>
      </c>
      <c r="F181" s="15">
        <f t="shared" si="49"/>
        <v>0</v>
      </c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</row>
    <row r="182" spans="1:25" s="47" customFormat="1" ht="20.25" x14ac:dyDescent="0.35">
      <c r="A182" s="74" t="s">
        <v>189</v>
      </c>
      <c r="B182" s="66" t="s">
        <v>49</v>
      </c>
      <c r="C182" s="5">
        <v>2640</v>
      </c>
      <c r="D182" s="5">
        <v>244</v>
      </c>
      <c r="E182" s="14" t="s">
        <v>19</v>
      </c>
      <c r="F182" s="15">
        <f t="shared" si="49"/>
        <v>1833480.88</v>
      </c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71">
        <f>SUM(W183:W199)</f>
        <v>1833480.88</v>
      </c>
      <c r="X182" s="71">
        <f t="shared" ref="X182:Y182" si="57">SUM(X183:X199)</f>
        <v>2149232.2999999998</v>
      </c>
      <c r="Y182" s="71">
        <f t="shared" si="57"/>
        <v>1811381</v>
      </c>
    </row>
    <row r="183" spans="1:25" s="47" customFormat="1" ht="20.25" x14ac:dyDescent="0.35">
      <c r="A183" s="75"/>
      <c r="B183" s="53" t="s">
        <v>58</v>
      </c>
      <c r="C183" s="3">
        <v>2640</v>
      </c>
      <c r="D183" s="3">
        <v>244</v>
      </c>
      <c r="E183" s="3">
        <v>221</v>
      </c>
      <c r="F183" s="15">
        <f t="shared" si="49"/>
        <v>7993.55</v>
      </c>
      <c r="G183" s="55"/>
      <c r="H183" s="55"/>
      <c r="I183" s="55"/>
      <c r="J183" s="55"/>
      <c r="K183" s="56"/>
      <c r="L183" s="56"/>
      <c r="M183" s="56"/>
      <c r="N183" s="56"/>
      <c r="O183" s="56"/>
      <c r="P183" s="56"/>
      <c r="Q183" s="55"/>
      <c r="R183" s="56"/>
      <c r="S183" s="56"/>
      <c r="T183" s="55"/>
      <c r="U183" s="55"/>
      <c r="V183" s="56"/>
      <c r="W183" s="55">
        <v>7993.55</v>
      </c>
      <c r="X183" s="55">
        <f t="shared" ref="X183:Y183" si="58">2000+15000</f>
        <v>17000</v>
      </c>
      <c r="Y183" s="55">
        <f t="shared" si="58"/>
        <v>17000</v>
      </c>
    </row>
    <row r="184" spans="1:25" s="47" customFormat="1" ht="20.25" x14ac:dyDescent="0.35">
      <c r="A184" s="75"/>
      <c r="B184" s="53" t="s">
        <v>57</v>
      </c>
      <c r="C184" s="3">
        <v>2640</v>
      </c>
      <c r="D184" s="3">
        <v>244</v>
      </c>
      <c r="E184" s="3">
        <v>222</v>
      </c>
      <c r="F184" s="15">
        <f t="shared" si="49"/>
        <v>350</v>
      </c>
      <c r="G184" s="55"/>
      <c r="H184" s="55"/>
      <c r="I184" s="55"/>
      <c r="J184" s="55"/>
      <c r="K184" s="56"/>
      <c r="L184" s="56"/>
      <c r="M184" s="56"/>
      <c r="N184" s="56"/>
      <c r="O184" s="56"/>
      <c r="P184" s="56"/>
      <c r="Q184" s="55"/>
      <c r="R184" s="56"/>
      <c r="S184" s="56"/>
      <c r="T184" s="55"/>
      <c r="U184" s="55"/>
      <c r="V184" s="56"/>
      <c r="W184" s="55">
        <v>350</v>
      </c>
      <c r="X184" s="55"/>
      <c r="Y184" s="55"/>
    </row>
    <row r="185" spans="1:25" s="57" customFormat="1" ht="20.25" x14ac:dyDescent="0.35">
      <c r="A185" s="75"/>
      <c r="B185" s="53" t="s">
        <v>59</v>
      </c>
      <c r="C185" s="3">
        <v>2640</v>
      </c>
      <c r="D185" s="3">
        <v>244</v>
      </c>
      <c r="E185" s="3">
        <v>223</v>
      </c>
      <c r="F185" s="15">
        <f t="shared" si="49"/>
        <v>1904.7</v>
      </c>
      <c r="G185" s="55"/>
      <c r="H185" s="55"/>
      <c r="I185" s="55"/>
      <c r="J185" s="55"/>
      <c r="K185" s="56"/>
      <c r="L185" s="56"/>
      <c r="M185" s="56"/>
      <c r="N185" s="56"/>
      <c r="O185" s="56"/>
      <c r="P185" s="56"/>
      <c r="Q185" s="55"/>
      <c r="R185" s="56"/>
      <c r="S185" s="56"/>
      <c r="T185" s="55"/>
      <c r="U185" s="55"/>
      <c r="V185" s="56"/>
      <c r="W185" s="55">
        <v>1904.7</v>
      </c>
      <c r="X185" s="55">
        <f>3134</f>
        <v>3134</v>
      </c>
      <c r="Y185" s="55">
        <f>3134</f>
        <v>3134</v>
      </c>
    </row>
    <row r="186" spans="1:25" s="47" customFormat="1" ht="20.25" x14ac:dyDescent="0.35">
      <c r="A186" s="75"/>
      <c r="B186" s="53" t="s">
        <v>60</v>
      </c>
      <c r="C186" s="3">
        <v>2640</v>
      </c>
      <c r="D186" s="3">
        <v>244</v>
      </c>
      <c r="E186" s="3">
        <v>224</v>
      </c>
      <c r="F186" s="15">
        <f t="shared" si="49"/>
        <v>0</v>
      </c>
      <c r="G186" s="55"/>
      <c r="H186" s="55"/>
      <c r="I186" s="55"/>
      <c r="J186" s="55"/>
      <c r="K186" s="56"/>
      <c r="L186" s="56"/>
      <c r="M186" s="56"/>
      <c r="N186" s="56"/>
      <c r="O186" s="56"/>
      <c r="P186" s="56"/>
      <c r="Q186" s="55"/>
      <c r="R186" s="56"/>
      <c r="S186" s="56"/>
      <c r="T186" s="55"/>
      <c r="U186" s="55"/>
      <c r="V186" s="56"/>
      <c r="W186" s="55"/>
      <c r="X186" s="55"/>
      <c r="Y186" s="55"/>
    </row>
    <row r="187" spans="1:25" s="47" customFormat="1" ht="20.25" x14ac:dyDescent="0.35">
      <c r="A187" s="75"/>
      <c r="B187" s="53" t="s">
        <v>61</v>
      </c>
      <c r="C187" s="3">
        <v>2640</v>
      </c>
      <c r="D187" s="3">
        <v>244</v>
      </c>
      <c r="E187" s="3">
        <v>225</v>
      </c>
      <c r="F187" s="15">
        <f t="shared" si="49"/>
        <v>536778.57999999996</v>
      </c>
      <c r="G187" s="55"/>
      <c r="H187" s="55"/>
      <c r="I187" s="55"/>
      <c r="J187" s="55"/>
      <c r="K187" s="56"/>
      <c r="L187" s="56"/>
      <c r="M187" s="56"/>
      <c r="N187" s="56"/>
      <c r="O187" s="56"/>
      <c r="P187" s="56"/>
      <c r="Q187" s="55"/>
      <c r="R187" s="56"/>
      <c r="S187" s="56"/>
      <c r="T187" s="55"/>
      <c r="U187" s="55"/>
      <c r="V187" s="56"/>
      <c r="W187" s="55">
        <v>536778.57999999996</v>
      </c>
      <c r="X187" s="55">
        <f t="shared" ref="X187:Y187" si="59">50000+400000+100000</f>
        <v>550000</v>
      </c>
      <c r="Y187" s="55">
        <f t="shared" si="59"/>
        <v>550000</v>
      </c>
    </row>
    <row r="188" spans="1:25" s="47" customFormat="1" ht="20.25" x14ac:dyDescent="0.35">
      <c r="A188" s="75"/>
      <c r="B188" s="53" t="s">
        <v>52</v>
      </c>
      <c r="C188" s="3">
        <v>2640</v>
      </c>
      <c r="D188" s="3">
        <v>244</v>
      </c>
      <c r="E188" s="3">
        <v>226</v>
      </c>
      <c r="F188" s="15">
        <f t="shared" si="49"/>
        <v>135000</v>
      </c>
      <c r="G188" s="55"/>
      <c r="H188" s="55"/>
      <c r="I188" s="55"/>
      <c r="J188" s="55"/>
      <c r="K188" s="56"/>
      <c r="L188" s="56"/>
      <c r="M188" s="56"/>
      <c r="N188" s="56"/>
      <c r="O188" s="56"/>
      <c r="P188" s="56"/>
      <c r="Q188" s="55"/>
      <c r="R188" s="56"/>
      <c r="S188" s="56"/>
      <c r="T188" s="55"/>
      <c r="U188" s="55"/>
      <c r="V188" s="56"/>
      <c r="W188" s="55">
        <f>135000</f>
        <v>135000</v>
      </c>
      <c r="X188" s="55">
        <f t="shared" ref="X188:Y188" si="60">135000</f>
        <v>135000</v>
      </c>
      <c r="Y188" s="55">
        <f t="shared" si="60"/>
        <v>135000</v>
      </c>
    </row>
    <row r="189" spans="1:25" s="47" customFormat="1" ht="20.25" x14ac:dyDescent="0.35">
      <c r="A189" s="75"/>
      <c r="B189" s="53" t="s">
        <v>62</v>
      </c>
      <c r="C189" s="3">
        <v>2640</v>
      </c>
      <c r="D189" s="3">
        <v>244</v>
      </c>
      <c r="E189" s="3">
        <v>227</v>
      </c>
      <c r="F189" s="15">
        <f t="shared" si="49"/>
        <v>0</v>
      </c>
      <c r="G189" s="55"/>
      <c r="H189" s="55"/>
      <c r="I189" s="55"/>
      <c r="J189" s="55"/>
      <c r="K189" s="56"/>
      <c r="L189" s="56"/>
      <c r="M189" s="56"/>
      <c r="N189" s="56"/>
      <c r="O189" s="56"/>
      <c r="P189" s="56"/>
      <c r="Q189" s="55"/>
      <c r="R189" s="56"/>
      <c r="S189" s="56"/>
      <c r="T189" s="55"/>
      <c r="U189" s="55"/>
      <c r="V189" s="56"/>
      <c r="W189" s="55"/>
      <c r="X189" s="55"/>
      <c r="Y189" s="55"/>
    </row>
    <row r="190" spans="1:25" s="47" customFormat="1" ht="20.25" x14ac:dyDescent="0.35">
      <c r="A190" s="75"/>
      <c r="B190" s="53" t="s">
        <v>172</v>
      </c>
      <c r="C190" s="3">
        <v>2640</v>
      </c>
      <c r="D190" s="3">
        <v>244</v>
      </c>
      <c r="E190" s="3">
        <v>263</v>
      </c>
      <c r="F190" s="15">
        <f t="shared" si="49"/>
        <v>0</v>
      </c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</row>
    <row r="191" spans="1:25" s="47" customFormat="1" ht="20.25" x14ac:dyDescent="0.35">
      <c r="A191" s="75"/>
      <c r="B191" s="53" t="s">
        <v>53</v>
      </c>
      <c r="C191" s="3">
        <v>2640</v>
      </c>
      <c r="D191" s="3">
        <v>244</v>
      </c>
      <c r="E191" s="3">
        <v>296</v>
      </c>
      <c r="F191" s="15">
        <f t="shared" si="49"/>
        <v>0</v>
      </c>
      <c r="G191" s="55"/>
      <c r="H191" s="55"/>
      <c r="I191" s="55"/>
      <c r="J191" s="55"/>
      <c r="K191" s="56"/>
      <c r="L191" s="56"/>
      <c r="M191" s="56"/>
      <c r="N191" s="56"/>
      <c r="O191" s="56"/>
      <c r="P191" s="56"/>
      <c r="Q191" s="55"/>
      <c r="R191" s="56"/>
      <c r="S191" s="56"/>
      <c r="T191" s="55"/>
      <c r="U191" s="55"/>
      <c r="V191" s="56"/>
      <c r="W191" s="55"/>
      <c r="X191" s="55"/>
      <c r="Y191" s="55"/>
    </row>
    <row r="192" spans="1:25" s="47" customFormat="1" ht="20.25" x14ac:dyDescent="0.35">
      <c r="A192" s="75"/>
      <c r="B192" s="53" t="s">
        <v>69</v>
      </c>
      <c r="C192" s="3">
        <v>2640</v>
      </c>
      <c r="D192" s="3">
        <v>244</v>
      </c>
      <c r="E192" s="3">
        <v>310</v>
      </c>
      <c r="F192" s="15">
        <f t="shared" si="49"/>
        <v>476005.81</v>
      </c>
      <c r="G192" s="55"/>
      <c r="H192" s="55"/>
      <c r="I192" s="55"/>
      <c r="J192" s="55"/>
      <c r="K192" s="56"/>
      <c r="L192" s="56"/>
      <c r="M192" s="56"/>
      <c r="N192" s="56"/>
      <c r="O192" s="56"/>
      <c r="P192" s="56"/>
      <c r="Q192" s="55"/>
      <c r="R192" s="56"/>
      <c r="S192" s="56"/>
      <c r="T192" s="55"/>
      <c r="U192" s="55"/>
      <c r="V192" s="56"/>
      <c r="W192" s="55">
        <v>476005.81</v>
      </c>
      <c r="X192" s="55"/>
      <c r="Y192" s="55"/>
    </row>
    <row r="193" spans="1:25" s="47" customFormat="1" ht="20.25" x14ac:dyDescent="0.35">
      <c r="A193" s="75"/>
      <c r="B193" s="53" t="s">
        <v>173</v>
      </c>
      <c r="C193" s="3">
        <v>2640</v>
      </c>
      <c r="D193" s="3">
        <v>244</v>
      </c>
      <c r="E193" s="3">
        <v>341</v>
      </c>
      <c r="F193" s="15">
        <f t="shared" si="49"/>
        <v>0</v>
      </c>
      <c r="G193" s="55"/>
      <c r="H193" s="55"/>
      <c r="I193" s="55"/>
      <c r="J193" s="55"/>
      <c r="K193" s="56"/>
      <c r="L193" s="56"/>
      <c r="M193" s="56"/>
      <c r="N193" s="56"/>
      <c r="O193" s="56"/>
      <c r="P193" s="56"/>
      <c r="Q193" s="55"/>
      <c r="R193" s="56"/>
      <c r="S193" s="56"/>
      <c r="T193" s="55"/>
      <c r="U193" s="55"/>
      <c r="V193" s="56"/>
      <c r="W193" s="55"/>
      <c r="X193" s="55"/>
      <c r="Y193" s="55"/>
    </row>
    <row r="194" spans="1:25" s="47" customFormat="1" ht="20.25" x14ac:dyDescent="0.35">
      <c r="A194" s="75"/>
      <c r="B194" s="53" t="s">
        <v>63</v>
      </c>
      <c r="C194" s="3">
        <v>2640</v>
      </c>
      <c r="D194" s="3">
        <v>244</v>
      </c>
      <c r="E194" s="3">
        <v>342</v>
      </c>
      <c r="F194" s="15">
        <f t="shared" si="49"/>
        <v>0</v>
      </c>
      <c r="G194" s="55"/>
      <c r="H194" s="55"/>
      <c r="I194" s="55"/>
      <c r="J194" s="55"/>
      <c r="K194" s="56"/>
      <c r="L194" s="56"/>
      <c r="M194" s="56"/>
      <c r="N194" s="56"/>
      <c r="O194" s="56"/>
      <c r="P194" s="56"/>
      <c r="Q194" s="55"/>
      <c r="R194" s="56"/>
      <c r="S194" s="56"/>
      <c r="T194" s="55"/>
      <c r="U194" s="55"/>
      <c r="V194" s="56"/>
      <c r="W194" s="55"/>
      <c r="X194" s="55"/>
      <c r="Y194" s="55"/>
    </row>
    <row r="195" spans="1:25" s="47" customFormat="1" ht="20.25" x14ac:dyDescent="0.35">
      <c r="A195" s="75"/>
      <c r="B195" s="53" t="s">
        <v>63</v>
      </c>
      <c r="C195" s="3">
        <v>2640</v>
      </c>
      <c r="D195" s="3">
        <v>244</v>
      </c>
      <c r="E195" s="3">
        <v>343</v>
      </c>
      <c r="F195" s="15">
        <f t="shared" si="49"/>
        <v>0</v>
      </c>
      <c r="G195" s="55"/>
      <c r="H195" s="55"/>
      <c r="I195" s="55"/>
      <c r="J195" s="55"/>
      <c r="K195" s="56"/>
      <c r="L195" s="56"/>
      <c r="M195" s="56"/>
      <c r="N195" s="56"/>
      <c r="O195" s="56"/>
      <c r="P195" s="56"/>
      <c r="Q195" s="55"/>
      <c r="R195" s="56"/>
      <c r="S195" s="56"/>
      <c r="T195" s="55"/>
      <c r="U195" s="55"/>
      <c r="V195" s="56"/>
      <c r="W195" s="55"/>
      <c r="X195" s="55"/>
      <c r="Y195" s="55"/>
    </row>
    <row r="196" spans="1:25" s="47" customFormat="1" ht="20.25" x14ac:dyDescent="0.35">
      <c r="A196" s="75"/>
      <c r="B196" s="53" t="s">
        <v>76</v>
      </c>
      <c r="C196" s="3">
        <v>2640</v>
      </c>
      <c r="D196" s="3">
        <v>244</v>
      </c>
      <c r="E196" s="3">
        <v>344</v>
      </c>
      <c r="F196" s="15">
        <f t="shared" si="49"/>
        <v>83979.66</v>
      </c>
      <c r="G196" s="55"/>
      <c r="H196" s="55"/>
      <c r="I196" s="55"/>
      <c r="J196" s="55"/>
      <c r="K196" s="56"/>
      <c r="L196" s="56"/>
      <c r="M196" s="56"/>
      <c r="N196" s="56"/>
      <c r="O196" s="56"/>
      <c r="P196" s="56"/>
      <c r="Q196" s="55"/>
      <c r="R196" s="56"/>
      <c r="S196" s="56"/>
      <c r="T196" s="55"/>
      <c r="U196" s="55"/>
      <c r="V196" s="56"/>
      <c r="W196" s="55">
        <v>83979.66</v>
      </c>
      <c r="X196" s="55"/>
      <c r="Y196" s="55"/>
    </row>
    <row r="197" spans="1:25" s="47" customFormat="1" ht="20.25" x14ac:dyDescent="0.35">
      <c r="A197" s="75"/>
      <c r="B197" s="53" t="s">
        <v>77</v>
      </c>
      <c r="C197" s="3">
        <v>2640</v>
      </c>
      <c r="D197" s="3">
        <v>244</v>
      </c>
      <c r="E197" s="3">
        <v>345</v>
      </c>
      <c r="F197" s="15">
        <f t="shared" si="49"/>
        <v>0</v>
      </c>
      <c r="G197" s="55"/>
      <c r="H197" s="55"/>
      <c r="I197" s="55"/>
      <c r="J197" s="55"/>
      <c r="K197" s="56"/>
      <c r="L197" s="56"/>
      <c r="M197" s="56"/>
      <c r="N197" s="56"/>
      <c r="O197" s="56"/>
      <c r="P197" s="56"/>
      <c r="Q197" s="55"/>
      <c r="R197" s="56"/>
      <c r="S197" s="56"/>
      <c r="T197" s="55"/>
      <c r="U197" s="55"/>
      <c r="V197" s="56"/>
      <c r="W197" s="55"/>
      <c r="X197" s="55"/>
      <c r="Y197" s="55"/>
    </row>
    <row r="198" spans="1:25" s="47" customFormat="1" ht="20.25" x14ac:dyDescent="0.35">
      <c r="A198" s="75"/>
      <c r="B198" s="53" t="s">
        <v>63</v>
      </c>
      <c r="C198" s="3">
        <v>2640</v>
      </c>
      <c r="D198" s="3">
        <v>244</v>
      </c>
      <c r="E198" s="3">
        <v>346</v>
      </c>
      <c r="F198" s="15">
        <f t="shared" si="49"/>
        <v>553372.57999999996</v>
      </c>
      <c r="G198" s="55"/>
      <c r="H198" s="55"/>
      <c r="I198" s="55"/>
      <c r="J198" s="55"/>
      <c r="K198" s="56"/>
      <c r="L198" s="56"/>
      <c r="M198" s="56"/>
      <c r="N198" s="56"/>
      <c r="O198" s="56"/>
      <c r="P198" s="56"/>
      <c r="Q198" s="55"/>
      <c r="R198" s="56"/>
      <c r="S198" s="56"/>
      <c r="T198" s="55"/>
      <c r="U198" s="55"/>
      <c r="V198" s="56"/>
      <c r="W198" s="55">
        <v>553372.57999999996</v>
      </c>
      <c r="X198" s="55">
        <f>1106247+337851.3</f>
        <v>1444098.3</v>
      </c>
      <c r="Y198" s="55">
        <v>1106247</v>
      </c>
    </row>
    <row r="199" spans="1:25" s="47" customFormat="1" ht="20.25" x14ac:dyDescent="0.35">
      <c r="A199" s="75"/>
      <c r="B199" s="53" t="s">
        <v>63</v>
      </c>
      <c r="C199" s="3">
        <v>2640</v>
      </c>
      <c r="D199" s="3">
        <v>244</v>
      </c>
      <c r="E199" s="3">
        <v>349</v>
      </c>
      <c r="F199" s="15">
        <f t="shared" si="49"/>
        <v>38096</v>
      </c>
      <c r="G199" s="55"/>
      <c r="H199" s="55"/>
      <c r="I199" s="55"/>
      <c r="J199" s="55"/>
      <c r="K199" s="56"/>
      <c r="L199" s="56"/>
      <c r="M199" s="56"/>
      <c r="N199" s="56"/>
      <c r="O199" s="56"/>
      <c r="P199" s="56"/>
      <c r="Q199" s="55"/>
      <c r="R199" s="56"/>
      <c r="S199" s="56"/>
      <c r="T199" s="55"/>
      <c r="U199" s="55"/>
      <c r="V199" s="56"/>
      <c r="W199" s="55">
        <v>38096</v>
      </c>
      <c r="X199" s="55"/>
      <c r="Y199" s="55"/>
    </row>
    <row r="200" spans="1:25" s="47" customFormat="1" ht="20.25" x14ac:dyDescent="0.35">
      <c r="A200" s="74" t="s">
        <v>174</v>
      </c>
      <c r="B200" s="66" t="s">
        <v>59</v>
      </c>
      <c r="C200" s="5">
        <v>2660</v>
      </c>
      <c r="D200" s="5">
        <v>247</v>
      </c>
      <c r="E200" s="5">
        <v>223</v>
      </c>
      <c r="F200" s="15">
        <f t="shared" si="49"/>
        <v>7118.83</v>
      </c>
      <c r="G200" s="55"/>
      <c r="H200" s="55"/>
      <c r="I200" s="55"/>
      <c r="J200" s="55"/>
      <c r="K200" s="56"/>
      <c r="L200" s="56"/>
      <c r="M200" s="56"/>
      <c r="N200" s="56"/>
      <c r="O200" s="56"/>
      <c r="P200" s="56"/>
      <c r="Q200" s="55"/>
      <c r="R200" s="56"/>
      <c r="S200" s="56"/>
      <c r="T200" s="55"/>
      <c r="U200" s="55"/>
      <c r="V200" s="56"/>
      <c r="W200" s="71">
        <v>7118.83</v>
      </c>
      <c r="X200" s="71">
        <v>62452</v>
      </c>
      <c r="Y200" s="71">
        <v>62452</v>
      </c>
    </row>
    <row r="201" spans="1:25" s="47" customFormat="1" ht="20.25" x14ac:dyDescent="0.35">
      <c r="A201" s="74" t="s">
        <v>175</v>
      </c>
      <c r="B201" s="66" t="s">
        <v>159</v>
      </c>
      <c r="C201" s="5">
        <v>2800</v>
      </c>
      <c r="D201" s="5">
        <v>800</v>
      </c>
      <c r="E201" s="5"/>
      <c r="F201" s="15">
        <f t="shared" si="49"/>
        <v>0</v>
      </c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</row>
    <row r="202" spans="1:25" s="51" customFormat="1" ht="20.25" x14ac:dyDescent="0.35">
      <c r="A202" s="10" t="s">
        <v>15</v>
      </c>
      <c r="B202" s="96" t="s">
        <v>28</v>
      </c>
      <c r="C202" s="12"/>
      <c r="D202" s="12"/>
      <c r="E202" s="12"/>
      <c r="F202" s="15">
        <f t="shared" si="49"/>
        <v>45565229.959999993</v>
      </c>
      <c r="G202" s="19">
        <f>SUM(G203+G214+G217+G221+G226+G234+G252)</f>
        <v>42302493.729999997</v>
      </c>
      <c r="H202" s="11"/>
      <c r="I202" s="11"/>
      <c r="J202" s="11"/>
      <c r="K202" s="82"/>
      <c r="L202" s="82"/>
      <c r="M202" s="82"/>
      <c r="N202" s="82"/>
      <c r="O202" s="19">
        <f>SUM(O203+O211+O214+O217)</f>
        <v>82500</v>
      </c>
      <c r="P202" s="19">
        <f>SUM(P244)</f>
        <v>40000</v>
      </c>
      <c r="Q202" s="11"/>
      <c r="R202" s="82"/>
      <c r="S202" s="82"/>
      <c r="T202" s="11"/>
      <c r="U202" s="11"/>
      <c r="V202" s="82"/>
      <c r="W202" s="19">
        <f>SUM(W203+W221+W226+W234+W252)</f>
        <v>3140236.23</v>
      </c>
      <c r="X202" s="19">
        <f>SUM(X203+X211+X221+X226+X234+X252)</f>
        <v>46063308.299999997</v>
      </c>
      <c r="Y202" s="19">
        <f>SUM(Y203+Y211+Y221+Y226+Y234+Y252)</f>
        <v>46396103</v>
      </c>
    </row>
    <row r="203" spans="1:25" s="51" customFormat="1" ht="20.25" x14ac:dyDescent="0.35">
      <c r="A203" s="83" t="s">
        <v>54</v>
      </c>
      <c r="B203" s="66" t="s">
        <v>25</v>
      </c>
      <c r="C203" s="5">
        <v>2100</v>
      </c>
      <c r="D203" s="14" t="s">
        <v>19</v>
      </c>
      <c r="E203" s="14" t="s">
        <v>19</v>
      </c>
      <c r="F203" s="15">
        <f t="shared" si="49"/>
        <v>39377171.140000001</v>
      </c>
      <c r="G203" s="21">
        <f>SUM(G204+G207+G210)</f>
        <v>39234188</v>
      </c>
      <c r="H203" s="21">
        <f t="shared" ref="H203:I203" si="61">SUM(H204+H207+H210)</f>
        <v>0</v>
      </c>
      <c r="I203" s="21">
        <f t="shared" si="61"/>
        <v>0</v>
      </c>
      <c r="J203" s="71"/>
      <c r="K203" s="54"/>
      <c r="L203" s="54"/>
      <c r="M203" s="54"/>
      <c r="N203" s="54"/>
      <c r="O203" s="21">
        <f>SUM(O204+O207+O210)</f>
        <v>82500</v>
      </c>
      <c r="P203" s="54"/>
      <c r="Q203" s="71"/>
      <c r="R203" s="54"/>
      <c r="S203" s="54"/>
      <c r="T203" s="71"/>
      <c r="U203" s="71"/>
      <c r="V203" s="54"/>
      <c r="W203" s="21">
        <f>SUM(W204+W207+W211)</f>
        <v>60483.14</v>
      </c>
      <c r="X203" s="21">
        <f t="shared" ref="X203" si="62">SUM(X204+X207+X210)</f>
        <v>30934635</v>
      </c>
      <c r="Y203" s="21">
        <f t="shared" ref="Y203" si="63">SUM(Y204+Y207+Y210)</f>
        <v>31244679</v>
      </c>
    </row>
    <row r="204" spans="1:25" s="51" customFormat="1" ht="20.25" x14ac:dyDescent="0.35">
      <c r="A204" s="74" t="s">
        <v>190</v>
      </c>
      <c r="B204" s="66" t="s">
        <v>56</v>
      </c>
      <c r="C204" s="5">
        <v>2110</v>
      </c>
      <c r="D204" s="14" t="s">
        <v>19</v>
      </c>
      <c r="E204" s="14" t="s">
        <v>19</v>
      </c>
      <c r="F204" s="15">
        <f t="shared" si="49"/>
        <v>39280642</v>
      </c>
      <c r="G204" s="21">
        <f>SUM(G205+G206+G208+G211)</f>
        <v>39234188</v>
      </c>
      <c r="H204" s="21">
        <f t="shared" ref="H204:I204" si="64">SUM(H205:H206)</f>
        <v>0</v>
      </c>
      <c r="I204" s="21">
        <f t="shared" si="64"/>
        <v>0</v>
      </c>
      <c r="J204" s="71"/>
      <c r="K204" s="54"/>
      <c r="L204" s="54"/>
      <c r="M204" s="54"/>
      <c r="N204" s="54"/>
      <c r="O204" s="54"/>
      <c r="P204" s="54"/>
      <c r="Q204" s="71"/>
      <c r="R204" s="54"/>
      <c r="S204" s="54"/>
      <c r="T204" s="71"/>
      <c r="U204" s="71"/>
      <c r="V204" s="54"/>
      <c r="W204" s="21">
        <f>SUM(W205+W206)</f>
        <v>46454</v>
      </c>
      <c r="X204" s="21">
        <f t="shared" ref="X204" si="65">SUM(X205:X206)</f>
        <v>30934635</v>
      </c>
      <c r="Y204" s="21">
        <f t="shared" ref="Y204" si="66">SUM(Y205:Y206)</f>
        <v>31184679</v>
      </c>
    </row>
    <row r="205" spans="1:25" s="57" customFormat="1" ht="20.25" x14ac:dyDescent="0.35">
      <c r="A205" s="3"/>
      <c r="B205" s="53" t="s">
        <v>43</v>
      </c>
      <c r="C205" s="3">
        <v>2110</v>
      </c>
      <c r="D205" s="3">
        <v>111</v>
      </c>
      <c r="E205" s="3">
        <v>211</v>
      </c>
      <c r="F205" s="15">
        <f t="shared" si="49"/>
        <v>30399300.719999999</v>
      </c>
      <c r="G205" s="16">
        <f>SUM(G43+G101+G153)</f>
        <v>30352846.719999999</v>
      </c>
      <c r="H205" s="16">
        <f t="shared" ref="H205:I206" si="67">SUM(H98+H135+H169)</f>
        <v>0</v>
      </c>
      <c r="I205" s="16">
        <f t="shared" si="67"/>
        <v>0</v>
      </c>
      <c r="J205" s="55"/>
      <c r="K205" s="56"/>
      <c r="L205" s="56"/>
      <c r="M205" s="56"/>
      <c r="N205" s="56"/>
      <c r="O205" s="56"/>
      <c r="P205" s="56"/>
      <c r="Q205" s="55"/>
      <c r="R205" s="56"/>
      <c r="S205" s="56"/>
      <c r="T205" s="55"/>
      <c r="U205" s="55"/>
      <c r="V205" s="56"/>
      <c r="W205" s="55">
        <f>W153</f>
        <v>46454</v>
      </c>
      <c r="X205" s="55">
        <f>SUM(X43+X101+X153)</f>
        <v>30934635</v>
      </c>
      <c r="Y205" s="55">
        <f>SUM(Y43+Y101+Y153)</f>
        <v>31184679</v>
      </c>
    </row>
    <row r="206" spans="1:25" s="57" customFormat="1" ht="20.25" x14ac:dyDescent="0.35">
      <c r="A206" s="3"/>
      <c r="B206" s="53" t="s">
        <v>43</v>
      </c>
      <c r="C206" s="3">
        <v>2110</v>
      </c>
      <c r="D206" s="3">
        <v>111</v>
      </c>
      <c r="E206" s="3">
        <v>266</v>
      </c>
      <c r="F206" s="15">
        <f t="shared" si="49"/>
        <v>194897.28</v>
      </c>
      <c r="G206" s="16">
        <f>SUM(G44+G102+G154)</f>
        <v>194897.28</v>
      </c>
      <c r="H206" s="16">
        <f t="shared" si="67"/>
        <v>0</v>
      </c>
      <c r="I206" s="16">
        <f t="shared" si="67"/>
        <v>0</v>
      </c>
      <c r="J206" s="55"/>
      <c r="K206" s="56"/>
      <c r="L206" s="56"/>
      <c r="M206" s="56"/>
      <c r="N206" s="56"/>
      <c r="O206" s="56"/>
      <c r="P206" s="56"/>
      <c r="Q206" s="55"/>
      <c r="R206" s="56"/>
      <c r="S206" s="56"/>
      <c r="T206" s="55"/>
      <c r="U206" s="55"/>
      <c r="V206" s="56"/>
      <c r="W206" s="55"/>
      <c r="X206" s="55"/>
      <c r="Y206" s="56"/>
    </row>
    <row r="207" spans="1:25" s="51" customFormat="1" ht="20.25" x14ac:dyDescent="0.35">
      <c r="A207" s="74" t="s">
        <v>191</v>
      </c>
      <c r="B207" s="66" t="s">
        <v>44</v>
      </c>
      <c r="C207" s="5">
        <v>2120</v>
      </c>
      <c r="D207" s="5">
        <v>112</v>
      </c>
      <c r="E207" s="5"/>
      <c r="F207" s="15">
        <f t="shared" si="49"/>
        <v>0</v>
      </c>
      <c r="G207" s="21">
        <f>SUM(G208:G209)</f>
        <v>0</v>
      </c>
      <c r="H207" s="21">
        <f t="shared" ref="H207:I207" si="68">SUM(H208:H209)</f>
        <v>0</v>
      </c>
      <c r="I207" s="21">
        <f t="shared" si="68"/>
        <v>0</v>
      </c>
      <c r="J207" s="71"/>
      <c r="K207" s="54"/>
      <c r="L207" s="54"/>
      <c r="M207" s="54"/>
      <c r="N207" s="54"/>
      <c r="O207" s="54"/>
      <c r="P207" s="54"/>
      <c r="Q207" s="71"/>
      <c r="R207" s="54"/>
      <c r="S207" s="54"/>
      <c r="T207" s="71"/>
      <c r="U207" s="71"/>
      <c r="V207" s="54"/>
      <c r="W207" s="71"/>
      <c r="X207" s="71"/>
      <c r="Y207" s="54"/>
    </row>
    <row r="208" spans="1:25" s="57" customFormat="1" ht="20.25" x14ac:dyDescent="0.35">
      <c r="A208" s="75"/>
      <c r="B208" s="53" t="s">
        <v>44</v>
      </c>
      <c r="C208" s="3">
        <v>2120</v>
      </c>
      <c r="D208" s="3">
        <v>112</v>
      </c>
      <c r="E208" s="3">
        <v>212</v>
      </c>
      <c r="F208" s="15">
        <f t="shared" si="49"/>
        <v>0</v>
      </c>
      <c r="G208" s="16">
        <f>SUM(G172)</f>
        <v>0</v>
      </c>
      <c r="H208" s="16">
        <f t="shared" ref="H208:I208" si="69">SUM(H172)</f>
        <v>0</v>
      </c>
      <c r="I208" s="16">
        <f t="shared" si="69"/>
        <v>0</v>
      </c>
      <c r="J208" s="55"/>
      <c r="K208" s="56"/>
      <c r="L208" s="56"/>
      <c r="M208" s="56"/>
      <c r="N208" s="56"/>
      <c r="O208" s="56"/>
      <c r="P208" s="56"/>
      <c r="Q208" s="55"/>
      <c r="R208" s="56"/>
      <c r="S208" s="56"/>
      <c r="T208" s="55"/>
      <c r="U208" s="55"/>
      <c r="V208" s="56"/>
      <c r="W208" s="55"/>
      <c r="X208" s="55"/>
      <c r="Y208" s="56"/>
    </row>
    <row r="209" spans="1:25" s="57" customFormat="1" ht="20.25" x14ac:dyDescent="0.35">
      <c r="A209" s="75"/>
      <c r="B209" s="53" t="s">
        <v>44</v>
      </c>
      <c r="C209" s="3">
        <v>2120</v>
      </c>
      <c r="D209" s="3">
        <v>112</v>
      </c>
      <c r="E209" s="3">
        <v>226</v>
      </c>
      <c r="F209" s="15">
        <f t="shared" si="49"/>
        <v>0</v>
      </c>
      <c r="G209" s="16">
        <f t="shared" ref="G209:I210" si="70">SUM(G100+G137+G173)</f>
        <v>0</v>
      </c>
      <c r="H209" s="16">
        <f t="shared" si="70"/>
        <v>0</v>
      </c>
      <c r="I209" s="16">
        <f t="shared" si="70"/>
        <v>0</v>
      </c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</row>
    <row r="210" spans="1:25" s="57" customFormat="1" ht="20.25" x14ac:dyDescent="0.35">
      <c r="A210" s="75"/>
      <c r="B210" s="53" t="s">
        <v>44</v>
      </c>
      <c r="C210" s="3">
        <v>2120</v>
      </c>
      <c r="D210" s="3">
        <v>112</v>
      </c>
      <c r="E210" s="3">
        <v>266</v>
      </c>
      <c r="F210" s="15">
        <f t="shared" si="49"/>
        <v>82500</v>
      </c>
      <c r="G210" s="21">
        <f>SUM(G106+G138+G174)</f>
        <v>0</v>
      </c>
      <c r="H210" s="21">
        <f t="shared" si="70"/>
        <v>0</v>
      </c>
      <c r="I210" s="21">
        <f t="shared" si="70"/>
        <v>0</v>
      </c>
      <c r="J210" s="55"/>
      <c r="K210" s="56"/>
      <c r="L210" s="56"/>
      <c r="M210" s="56"/>
      <c r="N210" s="56"/>
      <c r="O210" s="21">
        <f>SUM(O106+O138+O174)</f>
        <v>82500</v>
      </c>
      <c r="P210" s="56"/>
      <c r="Q210" s="55"/>
      <c r="R210" s="56"/>
      <c r="S210" s="56"/>
      <c r="T210" s="55"/>
      <c r="U210" s="55"/>
      <c r="V210" s="56"/>
      <c r="W210" s="55"/>
      <c r="X210" s="55">
        <f>SUM(X48+X106+X158)</f>
        <v>0</v>
      </c>
      <c r="Y210" s="55">
        <f>SUM(Y48+Y106+Y158)</f>
        <v>60000</v>
      </c>
    </row>
    <row r="211" spans="1:25" s="51" customFormat="1" ht="39" x14ac:dyDescent="0.35">
      <c r="A211" s="74" t="s">
        <v>192</v>
      </c>
      <c r="B211" s="66" t="s">
        <v>45</v>
      </c>
      <c r="C211" s="5">
        <v>2140</v>
      </c>
      <c r="D211" s="5">
        <v>119</v>
      </c>
      <c r="E211" s="5">
        <v>213</v>
      </c>
      <c r="F211" s="15">
        <f t="shared" si="49"/>
        <v>8700473.1400000006</v>
      </c>
      <c r="G211" s="21">
        <f>SUM(G212:G213)</f>
        <v>8686444</v>
      </c>
      <c r="H211" s="21">
        <f t="shared" ref="H211:I211" si="71">SUM(H212:H213)</f>
        <v>0</v>
      </c>
      <c r="I211" s="21">
        <f t="shared" si="71"/>
        <v>0</v>
      </c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71"/>
      <c r="U211" s="71"/>
      <c r="V211" s="71"/>
      <c r="W211" s="21">
        <f>SUM(W212:W213)</f>
        <v>14029.14</v>
      </c>
      <c r="X211" s="21">
        <f>SUM(X212:X213)</f>
        <v>9249621</v>
      </c>
      <c r="Y211" s="21">
        <f>SUM(Y212:Y213)</f>
        <v>9410223</v>
      </c>
    </row>
    <row r="212" spans="1:25" s="51" customFormat="1" ht="20.25" x14ac:dyDescent="0.35">
      <c r="A212" s="74"/>
      <c r="B212" s="53" t="s">
        <v>136</v>
      </c>
      <c r="C212" s="3">
        <v>2141</v>
      </c>
      <c r="D212" s="3">
        <v>119</v>
      </c>
      <c r="E212" s="3">
        <v>213</v>
      </c>
      <c r="F212" s="15">
        <f t="shared" si="49"/>
        <v>8700473.1400000006</v>
      </c>
      <c r="G212" s="16">
        <f>SUM(G49+G107+G159)</f>
        <v>8686444</v>
      </c>
      <c r="H212" s="16">
        <f t="shared" ref="H212:I212" si="72">SUM(H130+H140+H176)</f>
        <v>0</v>
      </c>
      <c r="I212" s="16">
        <f t="shared" si="72"/>
        <v>0</v>
      </c>
      <c r="J212" s="71"/>
      <c r="K212" s="54"/>
      <c r="L212" s="54"/>
      <c r="M212" s="54"/>
      <c r="N212" s="54"/>
      <c r="O212" s="54"/>
      <c r="P212" s="54"/>
      <c r="Q212" s="71"/>
      <c r="R212" s="54"/>
      <c r="S212" s="54"/>
      <c r="T212" s="71"/>
      <c r="U212" s="71"/>
      <c r="V212" s="54"/>
      <c r="W212" s="71">
        <f>W160</f>
        <v>14029.14</v>
      </c>
      <c r="X212" s="16">
        <f>SUM(X49+X108+X160)</f>
        <v>9249621</v>
      </c>
      <c r="Y212" s="16">
        <f>SUM(Y49+Y108+Y160)</f>
        <v>9410223</v>
      </c>
    </row>
    <row r="213" spans="1:25" s="51" customFormat="1" ht="20.25" x14ac:dyDescent="0.35">
      <c r="A213" s="74"/>
      <c r="B213" s="53" t="s">
        <v>137</v>
      </c>
      <c r="C213" s="3">
        <v>2142</v>
      </c>
      <c r="D213" s="3">
        <v>119</v>
      </c>
      <c r="E213" s="3">
        <v>213</v>
      </c>
      <c r="F213" s="15">
        <f t="shared" si="49"/>
        <v>0</v>
      </c>
      <c r="G213" s="16">
        <f t="shared" ref="G213:I213" si="73">SUM(G131+G141+G177)+G102</f>
        <v>0</v>
      </c>
      <c r="H213" s="16">
        <f t="shared" si="73"/>
        <v>0</v>
      </c>
      <c r="I213" s="16">
        <f t="shared" si="73"/>
        <v>0</v>
      </c>
      <c r="J213" s="71"/>
      <c r="K213" s="54"/>
      <c r="L213" s="54"/>
      <c r="M213" s="54"/>
      <c r="N213" s="54"/>
      <c r="O213" s="54"/>
      <c r="P213" s="54"/>
      <c r="Q213" s="71"/>
      <c r="R213" s="54"/>
      <c r="S213" s="54"/>
      <c r="T213" s="71"/>
      <c r="U213" s="71"/>
      <c r="V213" s="54"/>
      <c r="W213" s="71"/>
      <c r="X213" s="71"/>
      <c r="Y213" s="54"/>
    </row>
    <row r="214" spans="1:25" s="57" customFormat="1" ht="20.25" x14ac:dyDescent="0.35">
      <c r="A214" s="74" t="s">
        <v>55</v>
      </c>
      <c r="B214" s="66" t="s">
        <v>138</v>
      </c>
      <c r="C214" s="5">
        <v>2200</v>
      </c>
      <c r="D214" s="5">
        <v>300</v>
      </c>
      <c r="E214" s="5"/>
      <c r="F214" s="15">
        <f t="shared" si="49"/>
        <v>0</v>
      </c>
      <c r="G214" s="21">
        <f>SUM(G215:G216)</f>
        <v>0</v>
      </c>
      <c r="H214" s="21">
        <f t="shared" ref="H214:I214" si="74">SUM(H215:H216)</f>
        <v>0</v>
      </c>
      <c r="I214" s="21">
        <f t="shared" si="74"/>
        <v>0</v>
      </c>
      <c r="J214" s="55"/>
      <c r="K214" s="56"/>
      <c r="L214" s="56"/>
      <c r="M214" s="56"/>
      <c r="N214" s="56"/>
      <c r="O214" s="56"/>
      <c r="P214" s="56"/>
      <c r="Q214" s="55"/>
      <c r="R214" s="56"/>
      <c r="S214" s="56"/>
      <c r="T214" s="55"/>
      <c r="U214" s="55"/>
      <c r="V214" s="56"/>
      <c r="W214" s="55"/>
      <c r="X214" s="55"/>
      <c r="Y214" s="56"/>
    </row>
    <row r="215" spans="1:25" s="90" customFormat="1" ht="20.25" x14ac:dyDescent="0.35">
      <c r="A215" s="83" t="s">
        <v>70</v>
      </c>
      <c r="B215" s="66" t="s">
        <v>140</v>
      </c>
      <c r="C215" s="3">
        <v>2210</v>
      </c>
      <c r="D215" s="3">
        <v>320</v>
      </c>
      <c r="E215" s="3">
        <v>264</v>
      </c>
      <c r="F215" s="15">
        <f t="shared" ref="F215:F259" si="75">SUM(G215:W215)</f>
        <v>0</v>
      </c>
      <c r="G215" s="16">
        <f t="shared" ref="G215:I216" si="76">SUM(G104+G143+G179)</f>
        <v>0</v>
      </c>
      <c r="H215" s="16">
        <f t="shared" si="76"/>
        <v>0</v>
      </c>
      <c r="I215" s="16">
        <f t="shared" si="76"/>
        <v>0</v>
      </c>
      <c r="J215" s="71"/>
      <c r="K215" s="54"/>
      <c r="L215" s="54"/>
      <c r="M215" s="54"/>
      <c r="N215" s="54"/>
      <c r="O215" s="54"/>
      <c r="P215" s="54"/>
      <c r="Q215" s="71"/>
      <c r="R215" s="54"/>
      <c r="S215" s="54"/>
      <c r="T215" s="71"/>
      <c r="U215" s="71"/>
      <c r="V215" s="54"/>
      <c r="W215" s="71"/>
      <c r="X215" s="71"/>
      <c r="Y215" s="54"/>
    </row>
    <row r="216" spans="1:25" s="47" customFormat="1" ht="37.5" x14ac:dyDescent="0.35">
      <c r="A216" s="74"/>
      <c r="B216" s="53" t="s">
        <v>141</v>
      </c>
      <c r="C216" s="3">
        <v>2211</v>
      </c>
      <c r="D216" s="3">
        <v>321</v>
      </c>
      <c r="E216" s="3"/>
      <c r="F216" s="15">
        <f t="shared" si="75"/>
        <v>0</v>
      </c>
      <c r="G216" s="16">
        <f t="shared" si="76"/>
        <v>0</v>
      </c>
      <c r="H216" s="16">
        <f t="shared" si="76"/>
        <v>0</v>
      </c>
      <c r="I216" s="16">
        <f t="shared" si="76"/>
        <v>0</v>
      </c>
      <c r="J216" s="55"/>
      <c r="K216" s="56"/>
      <c r="L216" s="56"/>
      <c r="M216" s="56"/>
      <c r="N216" s="56"/>
      <c r="O216" s="56"/>
      <c r="P216" s="56"/>
      <c r="Q216" s="55"/>
      <c r="R216" s="56"/>
      <c r="S216" s="56"/>
      <c r="T216" s="55"/>
      <c r="U216" s="55"/>
      <c r="V216" s="56"/>
      <c r="W216" s="55"/>
      <c r="X216" s="55"/>
      <c r="Y216" s="56"/>
    </row>
    <row r="217" spans="1:25" s="57" customFormat="1" ht="37.5" x14ac:dyDescent="0.35">
      <c r="A217" s="74"/>
      <c r="B217" s="53" t="s">
        <v>142</v>
      </c>
      <c r="C217" s="3">
        <v>2212</v>
      </c>
      <c r="D217" s="3">
        <v>323</v>
      </c>
      <c r="E217" s="3"/>
      <c r="F217" s="15">
        <f t="shared" si="75"/>
        <v>0</v>
      </c>
      <c r="G217" s="21"/>
      <c r="H217" s="21">
        <f t="shared" ref="H217:I217" si="77">SUM(H218+H221)</f>
        <v>0</v>
      </c>
      <c r="I217" s="21">
        <f t="shared" si="77"/>
        <v>0</v>
      </c>
      <c r="J217" s="55"/>
      <c r="K217" s="56"/>
      <c r="L217" s="56"/>
      <c r="M217" s="56"/>
      <c r="N217" s="56"/>
      <c r="O217" s="56"/>
      <c r="P217" s="56"/>
      <c r="Q217" s="55"/>
      <c r="R217" s="56"/>
      <c r="S217" s="56"/>
      <c r="T217" s="55"/>
      <c r="U217" s="55"/>
      <c r="V217" s="56"/>
      <c r="W217" s="55"/>
      <c r="X217" s="55"/>
      <c r="Y217" s="56"/>
    </row>
    <row r="218" spans="1:25" s="57" customFormat="1" ht="58.5" x14ac:dyDescent="0.35">
      <c r="A218" s="74" t="s">
        <v>71</v>
      </c>
      <c r="B218" s="66" t="s">
        <v>144</v>
      </c>
      <c r="C218" s="3">
        <v>2220</v>
      </c>
      <c r="D218" s="3">
        <v>340</v>
      </c>
      <c r="E218" s="3"/>
      <c r="F218" s="15">
        <f t="shared" si="75"/>
        <v>0</v>
      </c>
      <c r="G218" s="21"/>
      <c r="H218" s="21">
        <f t="shared" ref="H218:I218" si="78">SUM(H146)</f>
        <v>0</v>
      </c>
      <c r="I218" s="21">
        <f t="shared" si="78"/>
        <v>0</v>
      </c>
      <c r="J218" s="55"/>
      <c r="K218" s="56"/>
      <c r="L218" s="56"/>
      <c r="M218" s="56"/>
      <c r="N218" s="56"/>
      <c r="O218" s="56"/>
      <c r="P218" s="56"/>
      <c r="Q218" s="55"/>
      <c r="R218" s="56"/>
      <c r="S218" s="56"/>
      <c r="T218" s="55"/>
      <c r="U218" s="55"/>
      <c r="V218" s="56"/>
      <c r="W218" s="55"/>
      <c r="X218" s="55"/>
      <c r="Y218" s="56"/>
    </row>
    <row r="219" spans="1:25" s="57" customFormat="1" ht="58.5" x14ac:dyDescent="0.35">
      <c r="A219" s="74" t="s">
        <v>72</v>
      </c>
      <c r="B219" s="66" t="s">
        <v>146</v>
      </c>
      <c r="C219" s="3">
        <v>2230</v>
      </c>
      <c r="D219" s="3">
        <v>350</v>
      </c>
      <c r="E219" s="3"/>
      <c r="F219" s="15">
        <f t="shared" si="75"/>
        <v>0</v>
      </c>
      <c r="G219" s="16">
        <v>0</v>
      </c>
      <c r="H219" s="16">
        <f>SUM(H147)</f>
        <v>0</v>
      </c>
      <c r="I219" s="16">
        <f>SUM(I147)</f>
        <v>0</v>
      </c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>
        <f>W168</f>
        <v>0</v>
      </c>
      <c r="X219" s="55"/>
      <c r="Y219" s="55"/>
    </row>
    <row r="220" spans="1:25" s="57" customFormat="1" ht="56.25" x14ac:dyDescent="0.35">
      <c r="A220" s="74"/>
      <c r="B220" s="53" t="s">
        <v>146</v>
      </c>
      <c r="C220" s="3">
        <v>2230</v>
      </c>
      <c r="D220" s="3">
        <v>350</v>
      </c>
      <c r="E220" s="3">
        <v>296</v>
      </c>
      <c r="F220" s="15">
        <f t="shared" si="75"/>
        <v>0</v>
      </c>
      <c r="G220" s="16"/>
      <c r="H220" s="16">
        <f>SUM(H148)</f>
        <v>0</v>
      </c>
      <c r="I220" s="16">
        <f>SUM(I148)</f>
        <v>0</v>
      </c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</row>
    <row r="221" spans="1:25" s="57" customFormat="1" ht="20.25" x14ac:dyDescent="0.35">
      <c r="A221" s="74" t="s">
        <v>193</v>
      </c>
      <c r="B221" s="66" t="s">
        <v>21</v>
      </c>
      <c r="C221" s="5">
        <v>2300</v>
      </c>
      <c r="D221" s="5">
        <v>850</v>
      </c>
      <c r="E221" s="5"/>
      <c r="F221" s="15">
        <f t="shared" si="75"/>
        <v>104692.86</v>
      </c>
      <c r="G221" s="21">
        <f>SUM(G222:G225)</f>
        <v>99273</v>
      </c>
      <c r="H221" s="21">
        <f t="shared" ref="H221:I221" si="79">SUM(H222:H237)</f>
        <v>0</v>
      </c>
      <c r="I221" s="21">
        <f t="shared" si="79"/>
        <v>0</v>
      </c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21">
        <f>SUM(W222:W225)</f>
        <v>5419.86</v>
      </c>
      <c r="X221" s="21">
        <f>SUM(X222:X225)</f>
        <v>93536</v>
      </c>
      <c r="Y221" s="21">
        <f>SUM(Y222:Y225)</f>
        <v>93536</v>
      </c>
    </row>
    <row r="222" spans="1:25" s="90" customFormat="1" ht="20.25" x14ac:dyDescent="0.35">
      <c r="A222" s="75"/>
      <c r="B222" s="53" t="s">
        <v>46</v>
      </c>
      <c r="C222" s="3">
        <v>2310</v>
      </c>
      <c r="D222" s="3">
        <v>851</v>
      </c>
      <c r="E222" s="3">
        <v>291</v>
      </c>
      <c r="F222" s="15">
        <f t="shared" si="75"/>
        <v>104631</v>
      </c>
      <c r="G222" s="16">
        <f>SUM(G96+G170)</f>
        <v>99273</v>
      </c>
      <c r="H222" s="16">
        <f t="shared" ref="G222:I224" si="80">SUM(H108+H150+H186)</f>
        <v>0</v>
      </c>
      <c r="I222" s="16">
        <f t="shared" si="80"/>
        <v>0</v>
      </c>
      <c r="J222" s="71"/>
      <c r="K222" s="54"/>
      <c r="L222" s="54"/>
      <c r="M222" s="54"/>
      <c r="N222" s="54"/>
      <c r="O222" s="54"/>
      <c r="P222" s="54"/>
      <c r="Q222" s="71"/>
      <c r="R222" s="54"/>
      <c r="S222" s="54"/>
      <c r="T222" s="71"/>
      <c r="U222" s="71"/>
      <c r="V222" s="54"/>
      <c r="W222" s="71">
        <f>W170</f>
        <v>5358</v>
      </c>
      <c r="X222" s="55">
        <f>SUM(X96+X170)</f>
        <v>92536</v>
      </c>
      <c r="Y222" s="55">
        <f>SUM(Y96+Y170)</f>
        <v>92536</v>
      </c>
    </row>
    <row r="223" spans="1:25" s="57" customFormat="1" ht="20.25" x14ac:dyDescent="0.35">
      <c r="A223" s="75"/>
      <c r="B223" s="53" t="s">
        <v>13</v>
      </c>
      <c r="C223" s="3">
        <v>2320</v>
      </c>
      <c r="D223" s="3">
        <v>852</v>
      </c>
      <c r="E223" s="3">
        <v>291</v>
      </c>
      <c r="F223" s="15">
        <f t="shared" si="75"/>
        <v>0</v>
      </c>
      <c r="G223" s="16">
        <f>SUM(G97+G171)</f>
        <v>0</v>
      </c>
      <c r="H223" s="16">
        <f t="shared" si="80"/>
        <v>0</v>
      </c>
      <c r="I223" s="16">
        <f t="shared" si="80"/>
        <v>0</v>
      </c>
      <c r="J223" s="55"/>
      <c r="K223" s="56"/>
      <c r="L223" s="56"/>
      <c r="M223" s="56"/>
      <c r="N223" s="56"/>
      <c r="O223" s="56"/>
      <c r="P223" s="56"/>
      <c r="Q223" s="55"/>
      <c r="R223" s="56"/>
      <c r="S223" s="56"/>
      <c r="T223" s="55"/>
      <c r="U223" s="55"/>
      <c r="V223" s="56"/>
      <c r="W223" s="71">
        <f>W171</f>
        <v>0</v>
      </c>
      <c r="X223" s="55">
        <f>SUM(X97+X171)</f>
        <v>0</v>
      </c>
      <c r="Y223" s="55">
        <f>SUM(Y97+Y171)</f>
        <v>0</v>
      </c>
    </row>
    <row r="224" spans="1:25" s="47" customFormat="1" ht="20.25" x14ac:dyDescent="0.35">
      <c r="A224" s="75"/>
      <c r="B224" s="53" t="s">
        <v>13</v>
      </c>
      <c r="C224" s="3">
        <v>2330</v>
      </c>
      <c r="D224" s="3">
        <v>853</v>
      </c>
      <c r="E224" s="3">
        <v>292</v>
      </c>
      <c r="F224" s="15">
        <f t="shared" si="75"/>
        <v>61.86</v>
      </c>
      <c r="G224" s="16">
        <f t="shared" si="80"/>
        <v>0</v>
      </c>
      <c r="H224" s="16">
        <f t="shared" si="80"/>
        <v>0</v>
      </c>
      <c r="I224" s="16">
        <f t="shared" si="80"/>
        <v>0</v>
      </c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71">
        <f t="shared" ref="W224:W225" si="81">W172</f>
        <v>61.86</v>
      </c>
      <c r="X224" s="55">
        <f>SUM(X172)</f>
        <v>1000</v>
      </c>
      <c r="Y224" s="55">
        <f>SUM(Y172)</f>
        <v>1000</v>
      </c>
    </row>
    <row r="225" spans="1:25" s="90" customFormat="1" ht="20.25" x14ac:dyDescent="0.35">
      <c r="A225" s="75"/>
      <c r="B225" s="53" t="s">
        <v>13</v>
      </c>
      <c r="C225" s="3">
        <v>2340</v>
      </c>
      <c r="D225" s="3">
        <v>853</v>
      </c>
      <c r="E225" s="3">
        <v>293</v>
      </c>
      <c r="F225" s="15">
        <f t="shared" si="75"/>
        <v>0</v>
      </c>
      <c r="G225" s="16">
        <f>SUM(G111+G153+G190)</f>
        <v>0</v>
      </c>
      <c r="H225" s="16"/>
      <c r="I225" s="16"/>
      <c r="J225" s="71"/>
      <c r="K225" s="54"/>
      <c r="L225" s="54"/>
      <c r="M225" s="54"/>
      <c r="N225" s="54"/>
      <c r="O225" s="54"/>
      <c r="P225" s="54"/>
      <c r="Q225" s="71"/>
      <c r="R225" s="54"/>
      <c r="S225" s="54"/>
      <c r="T225" s="71"/>
      <c r="U225" s="71"/>
      <c r="V225" s="54"/>
      <c r="W225" s="71">
        <f t="shared" si="81"/>
        <v>0</v>
      </c>
      <c r="X225" s="55">
        <f>SUM(X173)</f>
        <v>0</v>
      </c>
      <c r="Y225" s="55">
        <f>SUM(Y173)</f>
        <v>0</v>
      </c>
    </row>
    <row r="226" spans="1:25" s="90" customFormat="1" ht="39" x14ac:dyDescent="0.35">
      <c r="A226" s="74" t="s">
        <v>194</v>
      </c>
      <c r="B226" s="66" t="s">
        <v>150</v>
      </c>
      <c r="C226" s="5">
        <v>2500</v>
      </c>
      <c r="D226" s="5">
        <v>244</v>
      </c>
      <c r="E226" s="14" t="s">
        <v>19</v>
      </c>
      <c r="F226" s="15">
        <f t="shared" si="75"/>
        <v>1233733.52</v>
      </c>
      <c r="G226" s="21">
        <f>SUM(G227+G228)</f>
        <v>0</v>
      </c>
      <c r="H226" s="16">
        <f t="shared" ref="H226:I227" si="82">SUM(H112+H154+H190)</f>
        <v>0</v>
      </c>
      <c r="I226" s="16">
        <f t="shared" si="82"/>
        <v>0</v>
      </c>
      <c r="J226" s="71"/>
      <c r="K226" s="54"/>
      <c r="L226" s="54"/>
      <c r="M226" s="54"/>
      <c r="N226" s="54"/>
      <c r="O226" s="54"/>
      <c r="P226" s="54"/>
      <c r="Q226" s="71"/>
      <c r="R226" s="54"/>
      <c r="S226" s="54"/>
      <c r="T226" s="71"/>
      <c r="U226" s="71"/>
      <c r="V226" s="54"/>
      <c r="W226" s="21">
        <f>SUM(W227+W228)</f>
        <v>1233733.52</v>
      </c>
      <c r="X226" s="21">
        <f>SUM(X227+X228)</f>
        <v>1496000</v>
      </c>
      <c r="Y226" s="21">
        <f>SUM(Y227+Y228)</f>
        <v>1496000</v>
      </c>
    </row>
    <row r="227" spans="1:25" s="47" customFormat="1" ht="20.25" x14ac:dyDescent="0.35">
      <c r="A227" s="75"/>
      <c r="B227" s="76" t="s">
        <v>52</v>
      </c>
      <c r="C227" s="3">
        <v>2500</v>
      </c>
      <c r="D227" s="3">
        <v>244</v>
      </c>
      <c r="E227" s="3">
        <v>226</v>
      </c>
      <c r="F227" s="15">
        <f t="shared" si="75"/>
        <v>1233733.52</v>
      </c>
      <c r="G227" s="16">
        <f>SUM(G78+G123)</f>
        <v>0</v>
      </c>
      <c r="H227" s="16">
        <f t="shared" si="82"/>
        <v>0</v>
      </c>
      <c r="I227" s="16">
        <f t="shared" si="82"/>
        <v>0</v>
      </c>
      <c r="J227" s="55"/>
      <c r="K227" s="56"/>
      <c r="L227" s="56"/>
      <c r="M227" s="56"/>
      <c r="N227" s="56"/>
      <c r="O227" s="56"/>
      <c r="P227" s="56"/>
      <c r="Q227" s="55"/>
      <c r="R227" s="56"/>
      <c r="S227" s="56"/>
      <c r="T227" s="55"/>
      <c r="U227" s="55"/>
      <c r="V227" s="56"/>
      <c r="W227" s="55">
        <f>W175</f>
        <v>1233733.52</v>
      </c>
      <c r="X227" s="16">
        <f>SUM(X124+X175)</f>
        <v>1496000</v>
      </c>
      <c r="Y227" s="16">
        <f>SUM(Y124+Y175)</f>
        <v>1496000</v>
      </c>
    </row>
    <row r="228" spans="1:25" s="47" customFormat="1" ht="20.25" x14ac:dyDescent="0.35">
      <c r="A228" s="75"/>
      <c r="B228" s="76" t="s">
        <v>53</v>
      </c>
      <c r="C228" s="3">
        <v>2500</v>
      </c>
      <c r="D228" s="3">
        <v>244</v>
      </c>
      <c r="E228" s="77">
        <v>296</v>
      </c>
      <c r="F228" s="15">
        <f t="shared" si="75"/>
        <v>0</v>
      </c>
      <c r="G228" s="16">
        <f>SUM(G114+G156+G192)+G124</f>
        <v>0</v>
      </c>
      <c r="H228" s="16">
        <f t="shared" ref="H228:I228" si="83">SUM(H114+H156+H192)+H124</f>
        <v>0</v>
      </c>
      <c r="I228" s="16">
        <f t="shared" si="83"/>
        <v>0</v>
      </c>
      <c r="J228" s="55"/>
      <c r="K228" s="56"/>
      <c r="L228" s="56"/>
      <c r="M228" s="56"/>
      <c r="N228" s="56"/>
      <c r="O228" s="56"/>
      <c r="P228" s="56"/>
      <c r="Q228" s="55"/>
      <c r="R228" s="56"/>
      <c r="S228" s="56"/>
      <c r="T228" s="55"/>
      <c r="U228" s="55"/>
      <c r="V228" s="56"/>
      <c r="W228" s="55"/>
      <c r="X228" s="55"/>
      <c r="Y228" s="56"/>
    </row>
    <row r="229" spans="1:25" s="90" customFormat="1" ht="20.25" x14ac:dyDescent="0.35">
      <c r="A229" s="74" t="s">
        <v>195</v>
      </c>
      <c r="B229" s="66" t="s">
        <v>22</v>
      </c>
      <c r="C229" s="5">
        <v>2600</v>
      </c>
      <c r="D229" s="14" t="s">
        <v>19</v>
      </c>
      <c r="E229" s="14" t="s">
        <v>19</v>
      </c>
      <c r="F229" s="15">
        <f t="shared" si="75"/>
        <v>4809632.4399999995</v>
      </c>
      <c r="G229" s="16">
        <f>SUM(G234+G252)</f>
        <v>2969032.73</v>
      </c>
      <c r="H229" s="16">
        <f t="shared" ref="H229:I231" si="84">SUM(H115+H157+H193)</f>
        <v>0</v>
      </c>
      <c r="I229" s="16">
        <f t="shared" si="84"/>
        <v>0</v>
      </c>
      <c r="J229" s="71"/>
      <c r="K229" s="54"/>
      <c r="L229" s="54"/>
      <c r="M229" s="54"/>
      <c r="N229" s="54"/>
      <c r="O229" s="54"/>
      <c r="P229" s="54"/>
      <c r="Q229" s="71"/>
      <c r="R229" s="54"/>
      <c r="S229" s="54"/>
      <c r="T229" s="71"/>
      <c r="U229" s="71"/>
      <c r="V229" s="54"/>
      <c r="W229" s="71">
        <f>SUM(W234+W252)</f>
        <v>1840599.71</v>
      </c>
      <c r="X229" s="71">
        <f t="shared" ref="X229:Y229" si="85">SUM(X234+X252)</f>
        <v>4289516.3</v>
      </c>
      <c r="Y229" s="71">
        <f t="shared" si="85"/>
        <v>4151665</v>
      </c>
    </row>
    <row r="230" spans="1:25" s="47" customFormat="1" ht="39" x14ac:dyDescent="0.35">
      <c r="A230" s="74" t="s">
        <v>196</v>
      </c>
      <c r="B230" s="66" t="s">
        <v>153</v>
      </c>
      <c r="C230" s="5">
        <v>2610</v>
      </c>
      <c r="D230" s="73">
        <v>241</v>
      </c>
      <c r="E230" s="14"/>
      <c r="F230" s="15">
        <f t="shared" si="75"/>
        <v>0</v>
      </c>
      <c r="G230" s="16">
        <f>SUM(G116+G158+G194)</f>
        <v>0</v>
      </c>
      <c r="H230" s="16">
        <f t="shared" si="84"/>
        <v>0</v>
      </c>
      <c r="I230" s="16">
        <f t="shared" si="84"/>
        <v>0</v>
      </c>
      <c r="J230" s="55"/>
      <c r="K230" s="56"/>
      <c r="L230" s="56"/>
      <c r="M230" s="56"/>
      <c r="N230" s="56"/>
      <c r="O230" s="56"/>
      <c r="P230" s="56"/>
      <c r="Q230" s="55"/>
      <c r="R230" s="56"/>
      <c r="S230" s="56"/>
      <c r="T230" s="55"/>
      <c r="U230" s="55"/>
      <c r="V230" s="56"/>
      <c r="W230" s="55"/>
      <c r="X230" s="55"/>
      <c r="Y230" s="56"/>
    </row>
    <row r="231" spans="1:25" s="47" customFormat="1" ht="20.25" x14ac:dyDescent="0.35">
      <c r="A231" s="74" t="s">
        <v>197</v>
      </c>
      <c r="B231" s="66" t="s">
        <v>48</v>
      </c>
      <c r="C231" s="5">
        <v>2630</v>
      </c>
      <c r="D231" s="5">
        <v>243</v>
      </c>
      <c r="E231" s="14"/>
      <c r="F231" s="15">
        <f t="shared" si="75"/>
        <v>0</v>
      </c>
      <c r="G231" s="16">
        <f t="shared" ref="G231" si="86">SUM(G117+G159+G195)</f>
        <v>0</v>
      </c>
      <c r="H231" s="16">
        <f t="shared" si="84"/>
        <v>0</v>
      </c>
      <c r="I231" s="16">
        <f t="shared" si="84"/>
        <v>0</v>
      </c>
      <c r="J231" s="55"/>
      <c r="K231" s="56"/>
      <c r="L231" s="56"/>
      <c r="M231" s="56"/>
      <c r="N231" s="56"/>
      <c r="O231" s="56"/>
      <c r="P231" s="56"/>
      <c r="Q231" s="55"/>
      <c r="R231" s="56"/>
      <c r="S231" s="56"/>
      <c r="T231" s="55"/>
      <c r="U231" s="55"/>
      <c r="V231" s="56"/>
      <c r="W231" s="55"/>
      <c r="X231" s="55"/>
      <c r="Y231" s="56"/>
    </row>
    <row r="232" spans="1:25" s="57" customFormat="1" ht="20.25" x14ac:dyDescent="0.35">
      <c r="A232" s="74"/>
      <c r="B232" s="53" t="s">
        <v>61</v>
      </c>
      <c r="C232" s="3">
        <v>2630</v>
      </c>
      <c r="D232" s="3">
        <v>243</v>
      </c>
      <c r="E232" s="3">
        <v>225</v>
      </c>
      <c r="F232" s="15">
        <f t="shared" si="75"/>
        <v>0</v>
      </c>
      <c r="G232" s="16">
        <f>SUM(G118+G160+G196)</f>
        <v>0</v>
      </c>
      <c r="H232" s="16"/>
      <c r="I232" s="16"/>
      <c r="J232" s="55"/>
      <c r="K232" s="56"/>
      <c r="L232" s="56"/>
      <c r="M232" s="56"/>
      <c r="N232" s="56"/>
      <c r="O232" s="56"/>
      <c r="P232" s="56"/>
      <c r="Q232" s="55"/>
      <c r="R232" s="56"/>
      <c r="S232" s="56"/>
      <c r="T232" s="55"/>
      <c r="U232" s="55"/>
      <c r="V232" s="56"/>
      <c r="W232" s="55"/>
      <c r="X232" s="55"/>
      <c r="Y232" s="56"/>
    </row>
    <row r="233" spans="1:25" s="47" customFormat="1" ht="20.25" x14ac:dyDescent="0.35">
      <c r="A233" s="74"/>
      <c r="B233" s="53" t="s">
        <v>52</v>
      </c>
      <c r="C233" s="3">
        <v>2630</v>
      </c>
      <c r="D233" s="3">
        <v>243</v>
      </c>
      <c r="E233" s="3">
        <v>226</v>
      </c>
      <c r="F233" s="15">
        <f t="shared" si="75"/>
        <v>0</v>
      </c>
      <c r="G233" s="16">
        <f>SUM(G119+G161+G197)</f>
        <v>0</v>
      </c>
      <c r="H233" s="16">
        <f t="shared" ref="H233:I235" si="87">SUM(H119+H161+H197)</f>
        <v>0</v>
      </c>
      <c r="I233" s="16">
        <f t="shared" si="87"/>
        <v>0</v>
      </c>
      <c r="J233" s="55"/>
      <c r="K233" s="56"/>
      <c r="L233" s="56"/>
      <c r="M233" s="56"/>
      <c r="N233" s="56"/>
      <c r="O233" s="56"/>
      <c r="P233" s="56"/>
      <c r="Q233" s="55"/>
      <c r="R233" s="56"/>
      <c r="S233" s="56"/>
      <c r="T233" s="55"/>
      <c r="U233" s="55"/>
      <c r="V233" s="56"/>
      <c r="W233" s="55"/>
      <c r="X233" s="55"/>
      <c r="Y233" s="56"/>
    </row>
    <row r="234" spans="1:25" s="47" customFormat="1" ht="20.25" x14ac:dyDescent="0.35">
      <c r="A234" s="74" t="s">
        <v>198</v>
      </c>
      <c r="B234" s="66" t="s">
        <v>49</v>
      </c>
      <c r="C234" s="5">
        <v>2640</v>
      </c>
      <c r="D234" s="5">
        <v>244</v>
      </c>
      <c r="E234" s="14" t="s">
        <v>19</v>
      </c>
      <c r="F234" s="15">
        <f t="shared" si="75"/>
        <v>4000213.29</v>
      </c>
      <c r="G234" s="21">
        <f>SUM(G235+G236+G237+G238+G239+G240+G244+G245+G246+G247+G248+G249+G250+G251)</f>
        <v>2166732.41</v>
      </c>
      <c r="H234" s="16">
        <f t="shared" si="87"/>
        <v>0</v>
      </c>
      <c r="I234" s="16">
        <f t="shared" si="87"/>
        <v>0</v>
      </c>
      <c r="J234" s="55"/>
      <c r="K234" s="56"/>
      <c r="L234" s="56"/>
      <c r="M234" s="56"/>
      <c r="N234" s="56"/>
      <c r="O234" s="56"/>
      <c r="P234" s="56"/>
      <c r="Q234" s="55"/>
      <c r="R234" s="56"/>
      <c r="S234" s="56"/>
      <c r="T234" s="55"/>
      <c r="U234" s="55"/>
      <c r="V234" s="56"/>
      <c r="W234" s="21">
        <f>SUM(W235+W236+W237+W238+W239+W240+W244+W245+W246+W247+W248+W249+W250+W251)</f>
        <v>1833480.88</v>
      </c>
      <c r="X234" s="21">
        <f>SUM(X235+X236+X237+X238+X239+X240+X241+X244+X245+X246+X247+X248+X249+X250+X251)</f>
        <v>3340676.3</v>
      </c>
      <c r="Y234" s="21">
        <f>SUM(Y235+Y236+Y237+Y238+Y239+Y240+Y241+Y244+Y245+Y246+Y247+Y248+Y249+Y250+Y251)</f>
        <v>3202825</v>
      </c>
    </row>
    <row r="235" spans="1:25" s="47" customFormat="1" ht="20.25" x14ac:dyDescent="0.35">
      <c r="A235" s="75"/>
      <c r="B235" s="53" t="s">
        <v>58</v>
      </c>
      <c r="C235" s="3">
        <v>2640</v>
      </c>
      <c r="D235" s="3">
        <v>244</v>
      </c>
      <c r="E235" s="3">
        <v>221</v>
      </c>
      <c r="F235" s="15">
        <f t="shared" si="75"/>
        <v>168409.55</v>
      </c>
      <c r="G235" s="16">
        <f>SUM(G71+G131)</f>
        <v>160416</v>
      </c>
      <c r="H235" s="16">
        <f t="shared" si="87"/>
        <v>0</v>
      </c>
      <c r="I235" s="16">
        <f t="shared" si="87"/>
        <v>0</v>
      </c>
      <c r="J235" s="55"/>
      <c r="K235" s="56"/>
      <c r="L235" s="56"/>
      <c r="M235" s="56"/>
      <c r="N235" s="56"/>
      <c r="O235" s="56"/>
      <c r="P235" s="56"/>
      <c r="Q235" s="55"/>
      <c r="R235" s="56"/>
      <c r="S235" s="56"/>
      <c r="T235" s="55"/>
      <c r="U235" s="55"/>
      <c r="V235" s="56"/>
      <c r="W235" s="16">
        <f>W183</f>
        <v>7993.55</v>
      </c>
      <c r="X235" s="55">
        <f>SUM(X71+X131+X183)</f>
        <v>181952</v>
      </c>
      <c r="Y235" s="55">
        <f>SUM(Y71+Y131+Y183)</f>
        <v>181952</v>
      </c>
    </row>
    <row r="236" spans="1:25" s="47" customFormat="1" ht="20.25" x14ac:dyDescent="0.35">
      <c r="A236" s="75"/>
      <c r="B236" s="53" t="s">
        <v>57</v>
      </c>
      <c r="C236" s="3">
        <v>2640</v>
      </c>
      <c r="D236" s="3">
        <v>244</v>
      </c>
      <c r="E236" s="3">
        <v>222</v>
      </c>
      <c r="F236" s="15">
        <f t="shared" si="75"/>
        <v>350</v>
      </c>
      <c r="G236" s="16"/>
      <c r="H236" s="16">
        <f t="shared" ref="H236:I236" si="88">SUM(H122+H164+H200)+H128</f>
        <v>0</v>
      </c>
      <c r="I236" s="16">
        <f t="shared" si="88"/>
        <v>0</v>
      </c>
      <c r="J236" s="55"/>
      <c r="K236" s="56"/>
      <c r="L236" s="56"/>
      <c r="M236" s="56"/>
      <c r="N236" s="56"/>
      <c r="O236" s="56"/>
      <c r="P236" s="56"/>
      <c r="Q236" s="55"/>
      <c r="R236" s="56"/>
      <c r="S236" s="56"/>
      <c r="T236" s="55"/>
      <c r="U236" s="55"/>
      <c r="V236" s="56"/>
      <c r="W236" s="16">
        <f t="shared" ref="W236:W252" si="89">W184</f>
        <v>350</v>
      </c>
      <c r="X236" s="16">
        <f t="shared" ref="X236" si="90">X184</f>
        <v>0</v>
      </c>
      <c r="Y236" s="16">
        <f t="shared" ref="Y236" si="91">Y184</f>
        <v>0</v>
      </c>
    </row>
    <row r="237" spans="1:25" s="47" customFormat="1" ht="20.25" x14ac:dyDescent="0.35">
      <c r="A237" s="75"/>
      <c r="B237" s="53" t="s">
        <v>59</v>
      </c>
      <c r="C237" s="3">
        <v>2640</v>
      </c>
      <c r="D237" s="3">
        <v>244</v>
      </c>
      <c r="E237" s="3">
        <v>223</v>
      </c>
      <c r="F237" s="15">
        <f t="shared" si="75"/>
        <v>66655.05</v>
      </c>
      <c r="G237" s="16">
        <f>SUM(G73+G133)</f>
        <v>64750.35</v>
      </c>
      <c r="H237" s="16">
        <f t="shared" ref="H237:I237" si="92">SUM(H123+H165+H201)+H126</f>
        <v>0</v>
      </c>
      <c r="I237" s="16">
        <f t="shared" si="92"/>
        <v>0</v>
      </c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16">
        <f t="shared" si="89"/>
        <v>1904.7</v>
      </c>
      <c r="X237" s="55">
        <f>SUM(X73+X133+X185)</f>
        <v>106579</v>
      </c>
      <c r="Y237" s="55">
        <f>SUM(Y73+Y133+Y185)</f>
        <v>106579</v>
      </c>
    </row>
    <row r="238" spans="1:25" s="47" customFormat="1" ht="20.25" x14ac:dyDescent="0.35">
      <c r="A238" s="75"/>
      <c r="B238" s="53" t="s">
        <v>60</v>
      </c>
      <c r="C238" s="3">
        <v>2640</v>
      </c>
      <c r="D238" s="3">
        <v>244</v>
      </c>
      <c r="E238" s="3">
        <v>224</v>
      </c>
      <c r="F238" s="15">
        <f t="shared" si="75"/>
        <v>0</v>
      </c>
      <c r="G238" s="16">
        <f>SUM(G74+G134)</f>
        <v>0</v>
      </c>
      <c r="H238" s="55"/>
      <c r="I238" s="55"/>
      <c r="J238" s="55"/>
      <c r="K238" s="56"/>
      <c r="L238" s="56"/>
      <c r="M238" s="56"/>
      <c r="N238" s="56"/>
      <c r="O238" s="56"/>
      <c r="P238" s="56"/>
      <c r="Q238" s="55"/>
      <c r="R238" s="56"/>
      <c r="S238" s="56"/>
      <c r="T238" s="55"/>
      <c r="U238" s="55"/>
      <c r="V238" s="56"/>
      <c r="W238" s="16">
        <f t="shared" si="89"/>
        <v>0</v>
      </c>
      <c r="X238" s="16">
        <f t="shared" ref="X238" si="93">X186</f>
        <v>0</v>
      </c>
      <c r="Y238" s="16">
        <f t="shared" ref="Y238" si="94">Y186</f>
        <v>0</v>
      </c>
    </row>
    <row r="239" spans="1:25" s="47" customFormat="1" ht="20.25" x14ac:dyDescent="0.35">
      <c r="A239" s="75"/>
      <c r="B239" s="53" t="s">
        <v>61</v>
      </c>
      <c r="C239" s="3">
        <v>2640</v>
      </c>
      <c r="D239" s="3">
        <v>244</v>
      </c>
      <c r="E239" s="3">
        <v>225</v>
      </c>
      <c r="F239" s="15">
        <f t="shared" si="75"/>
        <v>1715120.1800000002</v>
      </c>
      <c r="G239" s="16">
        <f>SUM(G75+G135)</f>
        <v>1178341.6000000001</v>
      </c>
      <c r="H239" s="55"/>
      <c r="I239" s="55"/>
      <c r="J239" s="55"/>
      <c r="K239" s="56"/>
      <c r="L239" s="56"/>
      <c r="M239" s="56"/>
      <c r="N239" s="56"/>
      <c r="O239" s="56"/>
      <c r="P239" s="56"/>
      <c r="Q239" s="55"/>
      <c r="R239" s="56"/>
      <c r="S239" s="56"/>
      <c r="T239" s="55"/>
      <c r="U239" s="55"/>
      <c r="V239" s="56"/>
      <c r="W239" s="16">
        <f t="shared" si="89"/>
        <v>536778.57999999996</v>
      </c>
      <c r="X239" s="55">
        <f>SUM(X75+X135+X187)</f>
        <v>1158157</v>
      </c>
      <c r="Y239" s="55">
        <f>SUM(Y75+Y135+Y187)</f>
        <v>1358157</v>
      </c>
    </row>
    <row r="240" spans="1:25" s="47" customFormat="1" ht="20.25" x14ac:dyDescent="0.35">
      <c r="A240" s="75"/>
      <c r="B240" s="53" t="s">
        <v>52</v>
      </c>
      <c r="C240" s="3">
        <v>2640</v>
      </c>
      <c r="D240" s="3">
        <v>244</v>
      </c>
      <c r="E240" s="3">
        <v>226</v>
      </c>
      <c r="F240" s="15">
        <f t="shared" si="75"/>
        <v>625323</v>
      </c>
      <c r="G240" s="16">
        <f>SUM(G76+G136)</f>
        <v>490323</v>
      </c>
      <c r="H240" s="55"/>
      <c r="I240" s="55"/>
      <c r="J240" s="55"/>
      <c r="K240" s="56"/>
      <c r="L240" s="56"/>
      <c r="M240" s="56"/>
      <c r="N240" s="56"/>
      <c r="O240" s="56"/>
      <c r="P240" s="56"/>
      <c r="Q240" s="55"/>
      <c r="R240" s="56"/>
      <c r="S240" s="56"/>
      <c r="T240" s="55"/>
      <c r="U240" s="55"/>
      <c r="V240" s="56"/>
      <c r="W240" s="16">
        <f t="shared" si="89"/>
        <v>135000</v>
      </c>
      <c r="X240" s="55">
        <f>SUM(X76+X136+X188)</f>
        <v>428234</v>
      </c>
      <c r="Y240" s="55">
        <f>SUM(Y76+Y136+Y188)</f>
        <v>428234</v>
      </c>
    </row>
    <row r="241" spans="1:25" s="47" customFormat="1" ht="20.25" x14ac:dyDescent="0.35">
      <c r="A241" s="75"/>
      <c r="B241" s="53" t="s">
        <v>62</v>
      </c>
      <c r="C241" s="3">
        <v>2640</v>
      </c>
      <c r="D241" s="3">
        <v>244</v>
      </c>
      <c r="E241" s="3">
        <v>227</v>
      </c>
      <c r="F241" s="15">
        <f t="shared" si="75"/>
        <v>0</v>
      </c>
      <c r="G241" s="55"/>
      <c r="H241" s="55"/>
      <c r="I241" s="55"/>
      <c r="J241" s="55"/>
      <c r="K241" s="56"/>
      <c r="L241" s="56"/>
      <c r="M241" s="56"/>
      <c r="N241" s="56"/>
      <c r="O241" s="56"/>
      <c r="P241" s="56"/>
      <c r="Q241" s="55"/>
      <c r="R241" s="56"/>
      <c r="S241" s="56"/>
      <c r="T241" s="55"/>
      <c r="U241" s="55"/>
      <c r="V241" s="56"/>
      <c r="W241" s="16">
        <f t="shared" si="89"/>
        <v>0</v>
      </c>
      <c r="X241" s="16">
        <f t="shared" ref="X241" si="95">X189</f>
        <v>0</v>
      </c>
      <c r="Y241" s="16">
        <f t="shared" ref="Y241" si="96">Y189</f>
        <v>0</v>
      </c>
    </row>
    <row r="242" spans="1:25" s="47" customFormat="1" ht="20.25" x14ac:dyDescent="0.35">
      <c r="A242" s="75"/>
      <c r="B242" s="53" t="s">
        <v>172</v>
      </c>
      <c r="C242" s="3">
        <v>2640</v>
      </c>
      <c r="D242" s="3">
        <v>244</v>
      </c>
      <c r="E242" s="3">
        <v>263</v>
      </c>
      <c r="F242" s="15">
        <f t="shared" si="75"/>
        <v>0</v>
      </c>
      <c r="G242" s="55"/>
      <c r="H242" s="55"/>
      <c r="I242" s="55"/>
      <c r="J242" s="55"/>
      <c r="K242" s="56"/>
      <c r="L242" s="56"/>
      <c r="M242" s="56"/>
      <c r="N242" s="56"/>
      <c r="O242" s="56"/>
      <c r="P242" s="56"/>
      <c r="Q242" s="55"/>
      <c r="R242" s="56"/>
      <c r="S242" s="56"/>
      <c r="T242" s="55"/>
      <c r="U242" s="55"/>
      <c r="V242" s="56"/>
      <c r="W242" s="16">
        <f t="shared" si="89"/>
        <v>0</v>
      </c>
      <c r="X242" s="16">
        <f t="shared" ref="X242" si="97">X190</f>
        <v>0</v>
      </c>
      <c r="Y242" s="16">
        <f t="shared" ref="Y242" si="98">Y190</f>
        <v>0</v>
      </c>
    </row>
    <row r="243" spans="1:25" s="47" customFormat="1" ht="20.25" x14ac:dyDescent="0.35">
      <c r="A243" s="75"/>
      <c r="B243" s="53" t="s">
        <v>53</v>
      </c>
      <c r="C243" s="3">
        <v>2640</v>
      </c>
      <c r="D243" s="3">
        <v>244</v>
      </c>
      <c r="E243" s="3">
        <v>296</v>
      </c>
      <c r="F243" s="15">
        <f t="shared" si="75"/>
        <v>0</v>
      </c>
      <c r="G243" s="55"/>
      <c r="H243" s="55"/>
      <c r="I243" s="55"/>
      <c r="J243" s="55"/>
      <c r="K243" s="56"/>
      <c r="L243" s="56"/>
      <c r="M243" s="56"/>
      <c r="N243" s="56"/>
      <c r="O243" s="56"/>
      <c r="P243" s="56"/>
      <c r="Q243" s="55"/>
      <c r="R243" s="56"/>
      <c r="S243" s="56"/>
      <c r="T243" s="55"/>
      <c r="U243" s="55"/>
      <c r="V243" s="56"/>
      <c r="W243" s="16">
        <f t="shared" si="89"/>
        <v>0</v>
      </c>
      <c r="X243" s="16">
        <f t="shared" ref="X243" si="99">X191</f>
        <v>0</v>
      </c>
      <c r="Y243" s="16">
        <f t="shared" ref="Y243" si="100">Y191</f>
        <v>0</v>
      </c>
    </row>
    <row r="244" spans="1:25" s="47" customFormat="1" ht="20.25" x14ac:dyDescent="0.35">
      <c r="A244" s="75"/>
      <c r="B244" s="53" t="s">
        <v>69</v>
      </c>
      <c r="C244" s="3">
        <v>2640</v>
      </c>
      <c r="D244" s="3">
        <v>244</v>
      </c>
      <c r="E244" s="3">
        <v>310</v>
      </c>
      <c r="F244" s="15">
        <f t="shared" si="75"/>
        <v>516005.81</v>
      </c>
      <c r="G244" s="55"/>
      <c r="H244" s="55"/>
      <c r="I244" s="55"/>
      <c r="J244" s="55"/>
      <c r="K244" s="56"/>
      <c r="L244" s="56"/>
      <c r="M244" s="56"/>
      <c r="N244" s="56"/>
      <c r="O244" s="56"/>
      <c r="P244" s="55">
        <f>P140</f>
        <v>40000</v>
      </c>
      <c r="Q244" s="55"/>
      <c r="R244" s="56"/>
      <c r="S244" s="56"/>
      <c r="T244" s="55"/>
      <c r="U244" s="55"/>
      <c r="V244" s="56"/>
      <c r="W244" s="16">
        <f t="shared" si="89"/>
        <v>476005.81</v>
      </c>
      <c r="X244" s="16">
        <f t="shared" ref="X244" si="101">X192</f>
        <v>0</v>
      </c>
      <c r="Y244" s="16">
        <f t="shared" ref="Y244" si="102">Y192</f>
        <v>0</v>
      </c>
    </row>
    <row r="245" spans="1:25" s="47" customFormat="1" ht="20.25" x14ac:dyDescent="0.35">
      <c r="A245" s="75"/>
      <c r="B245" s="53" t="s">
        <v>173</v>
      </c>
      <c r="C245" s="3">
        <v>2640</v>
      </c>
      <c r="D245" s="3">
        <v>244</v>
      </c>
      <c r="E245" s="3">
        <v>341</v>
      </c>
      <c r="F245" s="15">
        <f t="shared" si="75"/>
        <v>0</v>
      </c>
      <c r="G245" s="55"/>
      <c r="H245" s="55"/>
      <c r="I245" s="55"/>
      <c r="J245" s="55"/>
      <c r="K245" s="56"/>
      <c r="L245" s="56"/>
      <c r="M245" s="56"/>
      <c r="N245" s="56"/>
      <c r="O245" s="56"/>
      <c r="P245" s="56"/>
      <c r="Q245" s="55"/>
      <c r="R245" s="56"/>
      <c r="S245" s="56"/>
      <c r="T245" s="55"/>
      <c r="U245" s="55"/>
      <c r="V245" s="56"/>
      <c r="W245" s="16">
        <f t="shared" si="89"/>
        <v>0</v>
      </c>
      <c r="X245" s="16">
        <f t="shared" ref="X245" si="103">X193</f>
        <v>0</v>
      </c>
      <c r="Y245" s="16">
        <f t="shared" ref="Y245" si="104">Y193</f>
        <v>0</v>
      </c>
    </row>
    <row r="246" spans="1:25" s="47" customFormat="1" ht="20.25" x14ac:dyDescent="0.35">
      <c r="A246" s="75"/>
      <c r="B246" s="53" t="s">
        <v>63</v>
      </c>
      <c r="C246" s="3">
        <v>2640</v>
      </c>
      <c r="D246" s="3">
        <v>244</v>
      </c>
      <c r="E246" s="3">
        <v>342</v>
      </c>
      <c r="F246" s="15">
        <f t="shared" si="75"/>
        <v>0</v>
      </c>
      <c r="G246" s="55"/>
      <c r="H246" s="55"/>
      <c r="I246" s="55"/>
      <c r="J246" s="55"/>
      <c r="K246" s="56"/>
      <c r="L246" s="56"/>
      <c r="M246" s="56"/>
      <c r="N246" s="56"/>
      <c r="O246" s="56"/>
      <c r="P246" s="56"/>
      <c r="Q246" s="55"/>
      <c r="R246" s="56"/>
      <c r="S246" s="56"/>
      <c r="T246" s="55"/>
      <c r="U246" s="55"/>
      <c r="V246" s="56"/>
      <c r="W246" s="16">
        <f t="shared" si="89"/>
        <v>0</v>
      </c>
      <c r="X246" s="16">
        <f t="shared" ref="X246" si="105">X194</f>
        <v>0</v>
      </c>
      <c r="Y246" s="16">
        <f t="shared" ref="Y246" si="106">Y194</f>
        <v>0</v>
      </c>
    </row>
    <row r="247" spans="1:25" s="47" customFormat="1" ht="20.25" x14ac:dyDescent="0.35">
      <c r="A247" s="75"/>
      <c r="B247" s="53" t="s">
        <v>63</v>
      </c>
      <c r="C247" s="3">
        <v>2640</v>
      </c>
      <c r="D247" s="3">
        <v>244</v>
      </c>
      <c r="E247" s="3">
        <v>343</v>
      </c>
      <c r="F247" s="15">
        <f t="shared" si="75"/>
        <v>0</v>
      </c>
      <c r="G247" s="55"/>
      <c r="H247" s="55"/>
      <c r="I247" s="55"/>
      <c r="J247" s="55"/>
      <c r="K247" s="56"/>
      <c r="L247" s="56"/>
      <c r="M247" s="56"/>
      <c r="N247" s="56"/>
      <c r="O247" s="56"/>
      <c r="P247" s="56"/>
      <c r="Q247" s="55"/>
      <c r="R247" s="56"/>
      <c r="S247" s="56"/>
      <c r="T247" s="55"/>
      <c r="U247" s="55"/>
      <c r="V247" s="56"/>
      <c r="W247" s="16">
        <f t="shared" si="89"/>
        <v>0</v>
      </c>
      <c r="X247" s="16">
        <f t="shared" ref="X247" si="107">X195</f>
        <v>0</v>
      </c>
      <c r="Y247" s="16">
        <f t="shared" ref="Y247" si="108">Y195</f>
        <v>0</v>
      </c>
    </row>
    <row r="248" spans="1:25" s="47" customFormat="1" ht="20.25" x14ac:dyDescent="0.35">
      <c r="A248" s="75"/>
      <c r="B248" s="53" t="s">
        <v>76</v>
      </c>
      <c r="C248" s="3">
        <v>2640</v>
      </c>
      <c r="D248" s="3">
        <v>244</v>
      </c>
      <c r="E248" s="3">
        <v>344</v>
      </c>
      <c r="F248" s="15">
        <f t="shared" si="75"/>
        <v>83979.66</v>
      </c>
      <c r="G248" s="55"/>
      <c r="H248" s="55"/>
      <c r="I248" s="55"/>
      <c r="J248" s="55"/>
      <c r="K248" s="56"/>
      <c r="L248" s="56"/>
      <c r="M248" s="56"/>
      <c r="N248" s="56"/>
      <c r="O248" s="56"/>
      <c r="P248" s="56"/>
      <c r="Q248" s="55"/>
      <c r="R248" s="56"/>
      <c r="S248" s="56"/>
      <c r="T248" s="55"/>
      <c r="U248" s="55"/>
      <c r="V248" s="56"/>
      <c r="W248" s="16">
        <f t="shared" si="89"/>
        <v>83979.66</v>
      </c>
      <c r="X248" s="16">
        <f t="shared" ref="X248" si="109">X196</f>
        <v>0</v>
      </c>
      <c r="Y248" s="16">
        <f t="shared" ref="Y248" si="110">Y196</f>
        <v>0</v>
      </c>
    </row>
    <row r="249" spans="1:25" s="47" customFormat="1" ht="20.25" x14ac:dyDescent="0.35">
      <c r="A249" s="75"/>
      <c r="B249" s="53" t="s">
        <v>77</v>
      </c>
      <c r="C249" s="3">
        <v>2640</v>
      </c>
      <c r="D249" s="3">
        <v>244</v>
      </c>
      <c r="E249" s="3">
        <v>345</v>
      </c>
      <c r="F249" s="15">
        <f t="shared" si="75"/>
        <v>0</v>
      </c>
      <c r="G249" s="55"/>
      <c r="H249" s="55"/>
      <c r="I249" s="55"/>
      <c r="J249" s="55"/>
      <c r="K249" s="56"/>
      <c r="L249" s="56"/>
      <c r="M249" s="56"/>
      <c r="N249" s="56"/>
      <c r="O249" s="56"/>
      <c r="P249" s="56"/>
      <c r="Q249" s="55"/>
      <c r="R249" s="56"/>
      <c r="S249" s="56"/>
      <c r="T249" s="55"/>
      <c r="U249" s="55"/>
      <c r="V249" s="56"/>
      <c r="W249" s="16">
        <f t="shared" si="89"/>
        <v>0</v>
      </c>
      <c r="X249" s="16">
        <f t="shared" ref="X249" si="111">X197</f>
        <v>0</v>
      </c>
      <c r="Y249" s="16">
        <f t="shared" ref="Y249" si="112">Y197</f>
        <v>0</v>
      </c>
    </row>
    <row r="250" spans="1:25" s="47" customFormat="1" ht="20.25" x14ac:dyDescent="0.35">
      <c r="A250" s="75"/>
      <c r="B250" s="53" t="s">
        <v>63</v>
      </c>
      <c r="C250" s="3">
        <v>2640</v>
      </c>
      <c r="D250" s="3">
        <v>244</v>
      </c>
      <c r="E250" s="3">
        <v>346</v>
      </c>
      <c r="F250" s="15">
        <f t="shared" si="75"/>
        <v>626339.03999999992</v>
      </c>
      <c r="G250" s="16">
        <f>SUM(G84+G146)</f>
        <v>72966.459999999992</v>
      </c>
      <c r="H250" s="55"/>
      <c r="I250" s="55"/>
      <c r="J250" s="55"/>
      <c r="K250" s="56"/>
      <c r="L250" s="56"/>
      <c r="M250" s="56"/>
      <c r="N250" s="56"/>
      <c r="O250" s="56"/>
      <c r="P250" s="56"/>
      <c r="Q250" s="55"/>
      <c r="R250" s="56"/>
      <c r="S250" s="56"/>
      <c r="T250" s="55"/>
      <c r="U250" s="55"/>
      <c r="V250" s="56"/>
      <c r="W250" s="16">
        <f t="shared" si="89"/>
        <v>553372.57999999996</v>
      </c>
      <c r="X250" s="55">
        <f>SUM(X84+X146+X198)</f>
        <v>1465754.3</v>
      </c>
      <c r="Y250" s="55">
        <f>SUM(Y84+Y146+Y198)</f>
        <v>1127903</v>
      </c>
    </row>
    <row r="251" spans="1:25" s="47" customFormat="1" ht="20.25" x14ac:dyDescent="0.35">
      <c r="A251" s="75"/>
      <c r="B251" s="53" t="s">
        <v>63</v>
      </c>
      <c r="C251" s="3">
        <v>2640</v>
      </c>
      <c r="D251" s="3">
        <v>244</v>
      </c>
      <c r="E251" s="3">
        <v>349</v>
      </c>
      <c r="F251" s="15">
        <f t="shared" si="75"/>
        <v>238031</v>
      </c>
      <c r="G251" s="55">
        <f>G147</f>
        <v>199935</v>
      </c>
      <c r="H251" s="55"/>
      <c r="I251" s="55"/>
      <c r="J251" s="55"/>
      <c r="K251" s="56"/>
      <c r="L251" s="56"/>
      <c r="M251" s="56"/>
      <c r="N251" s="56"/>
      <c r="O251" s="56"/>
      <c r="P251" s="56"/>
      <c r="Q251" s="55"/>
      <c r="R251" s="56"/>
      <c r="S251" s="56"/>
      <c r="T251" s="55"/>
      <c r="U251" s="55"/>
      <c r="V251" s="56"/>
      <c r="W251" s="16">
        <f>W199</f>
        <v>38096</v>
      </c>
      <c r="X251" s="16"/>
      <c r="Y251" s="16"/>
    </row>
    <row r="252" spans="1:25" s="47" customFormat="1" ht="20.25" x14ac:dyDescent="0.35">
      <c r="A252" s="74" t="s">
        <v>199</v>
      </c>
      <c r="B252" s="66" t="s">
        <v>59</v>
      </c>
      <c r="C252" s="5">
        <v>2660</v>
      </c>
      <c r="D252" s="5">
        <v>247</v>
      </c>
      <c r="E252" s="5">
        <v>223</v>
      </c>
      <c r="F252" s="15">
        <f t="shared" si="75"/>
        <v>809419.14999999991</v>
      </c>
      <c r="G252" s="16">
        <f>SUM(G93+G148)</f>
        <v>802300.32</v>
      </c>
      <c r="H252" s="55"/>
      <c r="I252" s="55"/>
      <c r="J252" s="55"/>
      <c r="K252" s="56"/>
      <c r="L252" s="56"/>
      <c r="M252" s="56"/>
      <c r="N252" s="56"/>
      <c r="O252" s="56"/>
      <c r="P252" s="56"/>
      <c r="Q252" s="55"/>
      <c r="R252" s="56"/>
      <c r="S252" s="56"/>
      <c r="T252" s="55"/>
      <c r="U252" s="55"/>
      <c r="V252" s="56"/>
      <c r="W252" s="16">
        <f t="shared" si="89"/>
        <v>7118.83</v>
      </c>
      <c r="X252" s="55">
        <f>SUM(X93+X148+X200)</f>
        <v>948840</v>
      </c>
      <c r="Y252" s="55">
        <f>SUM(Y93+Y148+Y200)</f>
        <v>948840</v>
      </c>
    </row>
    <row r="253" spans="1:25" s="47" customFormat="1" ht="20.25" x14ac:dyDescent="0.35">
      <c r="A253" s="74" t="s">
        <v>200</v>
      </c>
      <c r="B253" s="66" t="s">
        <v>159</v>
      </c>
      <c r="C253" s="5">
        <v>2800</v>
      </c>
      <c r="D253" s="5">
        <v>800</v>
      </c>
      <c r="E253" s="5"/>
      <c r="F253" s="15">
        <f t="shared" si="75"/>
        <v>0</v>
      </c>
      <c r="G253" s="55"/>
      <c r="H253" s="55"/>
      <c r="I253" s="55"/>
      <c r="J253" s="55"/>
      <c r="K253" s="56"/>
      <c r="L253" s="56"/>
      <c r="M253" s="56"/>
      <c r="N253" s="56"/>
      <c r="O253" s="56"/>
      <c r="P253" s="56"/>
      <c r="Q253" s="55"/>
      <c r="R253" s="56"/>
      <c r="S253" s="56"/>
      <c r="T253" s="55"/>
      <c r="U253" s="55"/>
      <c r="V253" s="56"/>
      <c r="W253" s="55"/>
      <c r="X253" s="55"/>
      <c r="Y253" s="56"/>
    </row>
    <row r="254" spans="1:25" s="51" customFormat="1" ht="20.25" customHeight="1" x14ac:dyDescent="0.35">
      <c r="A254" s="119" t="s">
        <v>201</v>
      </c>
      <c r="B254" s="120"/>
      <c r="C254" s="9">
        <v>3000</v>
      </c>
      <c r="D254" s="9">
        <v>100</v>
      </c>
      <c r="E254" s="9"/>
      <c r="F254" s="15">
        <f t="shared" si="75"/>
        <v>-42160</v>
      </c>
      <c r="G254" s="91"/>
      <c r="H254" s="91"/>
      <c r="I254" s="91"/>
      <c r="J254" s="91"/>
      <c r="K254" s="92"/>
      <c r="L254" s="92"/>
      <c r="M254" s="92"/>
      <c r="N254" s="92"/>
      <c r="O254" s="92"/>
      <c r="P254" s="92"/>
      <c r="Q254" s="91"/>
      <c r="R254" s="92"/>
      <c r="S254" s="92"/>
      <c r="T254" s="91"/>
      <c r="U254" s="91"/>
      <c r="V254" s="92"/>
      <c r="W254" s="17">
        <f t="shared" ref="W254:Y254" si="113">SUM(W255:W257)</f>
        <v>-42160</v>
      </c>
      <c r="X254" s="17">
        <f t="shared" si="113"/>
        <v>-70000</v>
      </c>
      <c r="Y254" s="17">
        <f t="shared" si="113"/>
        <v>-70000</v>
      </c>
    </row>
    <row r="255" spans="1:25" s="57" customFormat="1" ht="20.25" x14ac:dyDescent="0.35">
      <c r="A255" s="52"/>
      <c r="B255" s="53" t="s">
        <v>202</v>
      </c>
      <c r="C255" s="3">
        <v>3010</v>
      </c>
      <c r="D255" s="7"/>
      <c r="E255" s="7"/>
      <c r="F255" s="15">
        <f t="shared" si="75"/>
        <v>0</v>
      </c>
      <c r="G255" s="55"/>
      <c r="H255" s="55"/>
      <c r="I255" s="55"/>
      <c r="J255" s="55"/>
      <c r="K255" s="56"/>
      <c r="L255" s="56"/>
      <c r="M255" s="56"/>
      <c r="N255" s="56"/>
      <c r="O255" s="56"/>
      <c r="P255" s="56"/>
      <c r="Q255" s="55"/>
      <c r="R255" s="56"/>
      <c r="S255" s="56"/>
      <c r="T255" s="55"/>
      <c r="U255" s="55"/>
      <c r="V255" s="56"/>
      <c r="W255" s="55"/>
      <c r="X255" s="55"/>
      <c r="Y255" s="55"/>
    </row>
    <row r="256" spans="1:25" s="47" customFormat="1" ht="20.25" x14ac:dyDescent="0.35">
      <c r="A256" s="75"/>
      <c r="B256" s="53" t="s">
        <v>203</v>
      </c>
      <c r="C256" s="3">
        <v>3020</v>
      </c>
      <c r="D256" s="7"/>
      <c r="E256" s="7"/>
      <c r="F256" s="15">
        <f t="shared" si="75"/>
        <v>0</v>
      </c>
      <c r="G256" s="55"/>
      <c r="H256" s="55"/>
      <c r="I256" s="55"/>
      <c r="J256" s="55"/>
      <c r="K256" s="56"/>
      <c r="L256" s="56"/>
      <c r="M256" s="56"/>
      <c r="N256" s="56"/>
      <c r="O256" s="56"/>
      <c r="P256" s="56"/>
      <c r="Q256" s="55"/>
      <c r="R256" s="56"/>
      <c r="S256" s="56"/>
      <c r="T256" s="55"/>
      <c r="U256" s="55"/>
      <c r="V256" s="56"/>
      <c r="W256" s="55"/>
      <c r="X256" s="55"/>
      <c r="Y256" s="55"/>
    </row>
    <row r="257" spans="1:25" s="47" customFormat="1" ht="20.25" x14ac:dyDescent="0.35">
      <c r="A257" s="75"/>
      <c r="B257" s="53" t="s">
        <v>204</v>
      </c>
      <c r="C257" s="3">
        <v>3030</v>
      </c>
      <c r="D257" s="7"/>
      <c r="E257" s="7"/>
      <c r="F257" s="15">
        <f t="shared" si="75"/>
        <v>-42160</v>
      </c>
      <c r="G257" s="55"/>
      <c r="H257" s="55"/>
      <c r="I257" s="55"/>
      <c r="J257" s="55"/>
      <c r="K257" s="56"/>
      <c r="L257" s="56"/>
      <c r="M257" s="56"/>
      <c r="N257" s="56"/>
      <c r="O257" s="56"/>
      <c r="P257" s="56"/>
      <c r="Q257" s="55"/>
      <c r="R257" s="56"/>
      <c r="S257" s="56"/>
      <c r="T257" s="55"/>
      <c r="U257" s="55"/>
      <c r="V257" s="56"/>
      <c r="W257" s="55">
        <v>-42160</v>
      </c>
      <c r="X257" s="55">
        <v>-70000</v>
      </c>
      <c r="Y257" s="55">
        <v>-70000</v>
      </c>
    </row>
    <row r="258" spans="1:25" s="51" customFormat="1" ht="18.600000000000001" customHeight="1" x14ac:dyDescent="0.35">
      <c r="A258" s="117" t="s">
        <v>205</v>
      </c>
      <c r="B258" s="117"/>
      <c r="C258" s="9">
        <v>4000</v>
      </c>
      <c r="D258" s="9" t="s">
        <v>19</v>
      </c>
      <c r="E258" s="13"/>
      <c r="F258" s="15">
        <f t="shared" si="75"/>
        <v>0</v>
      </c>
      <c r="G258" s="50"/>
      <c r="H258" s="50"/>
      <c r="I258" s="50"/>
      <c r="J258" s="50"/>
      <c r="K258" s="49"/>
      <c r="L258" s="49"/>
      <c r="M258" s="49"/>
      <c r="N258" s="49"/>
      <c r="O258" s="49"/>
      <c r="P258" s="49"/>
      <c r="Q258" s="50"/>
      <c r="R258" s="49"/>
      <c r="S258" s="49"/>
      <c r="T258" s="50"/>
      <c r="U258" s="50"/>
      <c r="V258" s="49"/>
      <c r="W258" s="50"/>
      <c r="X258" s="50"/>
      <c r="Y258" s="49"/>
    </row>
    <row r="259" spans="1:25" s="47" customFormat="1" ht="20.25" x14ac:dyDescent="0.35">
      <c r="A259" s="52"/>
      <c r="B259" s="53" t="s">
        <v>50</v>
      </c>
      <c r="C259" s="3">
        <v>4010</v>
      </c>
      <c r="D259" s="3">
        <v>610</v>
      </c>
      <c r="E259" s="7"/>
      <c r="F259" s="15">
        <f t="shared" si="75"/>
        <v>0</v>
      </c>
      <c r="G259" s="55"/>
      <c r="H259" s="55"/>
      <c r="I259" s="55"/>
      <c r="J259" s="55"/>
      <c r="K259" s="56"/>
      <c r="L259" s="56"/>
      <c r="M259" s="56"/>
      <c r="N259" s="56"/>
      <c r="O259" s="56"/>
      <c r="P259" s="56"/>
      <c r="Q259" s="55"/>
      <c r="R259" s="56"/>
      <c r="S259" s="56"/>
      <c r="T259" s="55"/>
      <c r="U259" s="55"/>
      <c r="V259" s="56"/>
      <c r="W259" s="55"/>
      <c r="X259" s="55"/>
      <c r="Y259" s="56"/>
    </row>
    <row r="260" spans="1:25" x14ac:dyDescent="0.3">
      <c r="C260" s="8"/>
      <c r="D260" s="8"/>
      <c r="F260" s="2">
        <f>SUM(F218-F109)</f>
        <v>0</v>
      </c>
      <c r="G260" s="2">
        <f>SUM(G218-G109)</f>
        <v>0</v>
      </c>
      <c r="H260" s="2">
        <f>SUM(H218-H109)</f>
        <v>0</v>
      </c>
      <c r="I260" s="2">
        <f>SUM(I218-I109)</f>
        <v>0</v>
      </c>
      <c r="J260" s="2"/>
      <c r="K260" s="2"/>
      <c r="L260" s="2"/>
      <c r="M260" s="2">
        <f t="shared" ref="M260:S260" si="114">SUM(M218-M109)</f>
        <v>0</v>
      </c>
      <c r="N260" s="2">
        <f t="shared" si="114"/>
        <v>0</v>
      </c>
      <c r="O260" s="2">
        <f t="shared" si="114"/>
        <v>0</v>
      </c>
      <c r="P260" s="2">
        <f t="shared" si="114"/>
        <v>0</v>
      </c>
      <c r="Q260" s="2">
        <f t="shared" si="114"/>
        <v>0</v>
      </c>
      <c r="R260" s="2">
        <f t="shared" si="114"/>
        <v>0</v>
      </c>
      <c r="S260" s="2">
        <f t="shared" si="114"/>
        <v>0</v>
      </c>
      <c r="T260" s="2"/>
      <c r="U260" s="2"/>
      <c r="V260" s="2"/>
      <c r="W260" s="2">
        <f>SUM(W218-W109)</f>
        <v>0</v>
      </c>
      <c r="X260" s="2">
        <f>SUM(X218-X109)</f>
        <v>0</v>
      </c>
      <c r="Y260" s="2">
        <f>SUM(Y218-Y109)</f>
        <v>0</v>
      </c>
    </row>
    <row r="266" spans="1:25" s="47" customFormat="1" x14ac:dyDescent="0.3">
      <c r="C266" s="93"/>
      <c r="D266" s="93"/>
      <c r="H266" s="8"/>
      <c r="I266" s="8"/>
      <c r="J266" s="8"/>
      <c r="N266" s="116"/>
      <c r="O266" s="116"/>
      <c r="P266" s="94"/>
      <c r="Q266" s="8"/>
      <c r="T266" s="8"/>
      <c r="U266" s="8"/>
      <c r="W266" s="8"/>
      <c r="X266" s="8"/>
    </row>
    <row r="286" spans="6:25" x14ac:dyDescent="0.3">
      <c r="F286" s="95">
        <f t="shared" ref="F286:L286" si="115">SUM(F202-F38)</f>
        <v>0</v>
      </c>
      <c r="G286" s="95">
        <f t="shared" si="115"/>
        <v>0</v>
      </c>
      <c r="H286" s="95">
        <f t="shared" si="115"/>
        <v>0</v>
      </c>
      <c r="I286" s="95">
        <f t="shared" si="115"/>
        <v>0</v>
      </c>
      <c r="J286" s="95">
        <f t="shared" si="115"/>
        <v>0</v>
      </c>
      <c r="K286" s="95">
        <f t="shared" si="115"/>
        <v>0</v>
      </c>
      <c r="L286" s="95">
        <f t="shared" si="115"/>
        <v>0</v>
      </c>
      <c r="M286" s="95"/>
      <c r="N286" s="95">
        <f t="shared" ref="N286:T286" si="116">SUM(N202-N38)</f>
        <v>0</v>
      </c>
      <c r="O286" s="95">
        <f t="shared" si="116"/>
        <v>0</v>
      </c>
      <c r="P286" s="95">
        <f t="shared" si="116"/>
        <v>0</v>
      </c>
      <c r="Q286" s="95">
        <f t="shared" si="116"/>
        <v>0</v>
      </c>
      <c r="R286" s="95">
        <f t="shared" si="116"/>
        <v>0</v>
      </c>
      <c r="S286" s="95">
        <f t="shared" si="116"/>
        <v>0</v>
      </c>
      <c r="T286" s="95">
        <f t="shared" si="116"/>
        <v>0</v>
      </c>
      <c r="U286" s="95"/>
      <c r="V286" s="95">
        <f>SUM(V202-V38)</f>
        <v>0</v>
      </c>
      <c r="W286" s="95"/>
      <c r="X286" s="95"/>
      <c r="Y286" s="95">
        <f>SUM(Y202-Y38)</f>
        <v>0</v>
      </c>
    </row>
    <row r="287" spans="6:25" x14ac:dyDescent="0.3">
      <c r="F287" s="95">
        <f>SUM(F15-F38+F7+F254-F258)</f>
        <v>337851.30000000622</v>
      </c>
      <c r="G287" s="95">
        <f>SUM(G15-G38+G7+G254-G258)</f>
        <v>0</v>
      </c>
      <c r="H287" s="95">
        <f>SUM(H15-H38+H7+H254-H258)</f>
        <v>0</v>
      </c>
      <c r="I287" s="95"/>
      <c r="J287" s="95"/>
      <c r="K287" s="95">
        <f>SUM(K15-K38+K7+K254-K258)</f>
        <v>0</v>
      </c>
      <c r="L287" s="95">
        <f>SUM(L15-L38+L7+L254-L258)</f>
        <v>0</v>
      </c>
      <c r="M287" s="95"/>
      <c r="N287" s="95">
        <f t="shared" ref="N287:S287" si="117">SUM(N15-N38+N7+N254-N258)</f>
        <v>0</v>
      </c>
      <c r="O287" s="95">
        <f t="shared" si="117"/>
        <v>0</v>
      </c>
      <c r="P287" s="95">
        <f t="shared" si="117"/>
        <v>0</v>
      </c>
      <c r="Q287" s="95">
        <f t="shared" si="117"/>
        <v>0</v>
      </c>
      <c r="R287" s="95">
        <f t="shared" si="117"/>
        <v>0</v>
      </c>
      <c r="S287" s="95">
        <f t="shared" si="117"/>
        <v>0</v>
      </c>
      <c r="T287" s="95"/>
      <c r="U287" s="95"/>
      <c r="V287" s="95">
        <f>SUM(V15-V38+V7+V254-V258)</f>
        <v>0</v>
      </c>
      <c r="W287" s="95"/>
      <c r="X287" s="95"/>
      <c r="Y287" s="95">
        <f>SUM(Y15-Y38+Y7+Y254-Y258)</f>
        <v>0</v>
      </c>
    </row>
    <row r="288" spans="6:25" x14ac:dyDescent="0.3">
      <c r="F288" s="95">
        <f>SUM(F202-F38)</f>
        <v>0</v>
      </c>
      <c r="G288" s="95">
        <f>SUM(G202-G38)</f>
        <v>0</v>
      </c>
      <c r="H288" s="95">
        <f>SUM(H202-H38)</f>
        <v>0</v>
      </c>
      <c r="I288" s="95"/>
      <c r="J288" s="95"/>
      <c r="K288" s="95">
        <f>SUM(K202-K38)</f>
        <v>0</v>
      </c>
      <c r="L288" s="95">
        <f>SUM(L202-L38)</f>
        <v>0</v>
      </c>
      <c r="M288" s="95"/>
      <c r="N288" s="95">
        <f t="shared" ref="N288:S288" si="118">SUM(N202-N38)</f>
        <v>0</v>
      </c>
      <c r="O288" s="95">
        <f t="shared" si="118"/>
        <v>0</v>
      </c>
      <c r="P288" s="95">
        <f t="shared" si="118"/>
        <v>0</v>
      </c>
      <c r="Q288" s="95">
        <f t="shared" si="118"/>
        <v>0</v>
      </c>
      <c r="R288" s="95">
        <f t="shared" si="118"/>
        <v>0</v>
      </c>
      <c r="S288" s="95">
        <f t="shared" si="118"/>
        <v>0</v>
      </c>
      <c r="T288" s="95"/>
      <c r="U288" s="95"/>
      <c r="V288" s="95">
        <f>SUM(V202-V38)</f>
        <v>0</v>
      </c>
      <c r="W288" s="95"/>
      <c r="X288" s="95"/>
      <c r="Y288" s="95">
        <f>SUM(Y202-Y38)</f>
        <v>0</v>
      </c>
    </row>
    <row r="289" spans="6:25" x14ac:dyDescent="0.3">
      <c r="F289" s="95">
        <f>SUM(F287-F11)</f>
        <v>337851.30000000622</v>
      </c>
      <c r="G289" s="95">
        <f>SUM(G287-G11)</f>
        <v>0</v>
      </c>
      <c r="H289" s="95">
        <f>SUM(H287-H11)</f>
        <v>0</v>
      </c>
      <c r="I289" s="95"/>
      <c r="J289" s="95"/>
      <c r="K289" s="95">
        <f>SUM(K287-K11)</f>
        <v>0</v>
      </c>
      <c r="L289" s="95">
        <f>SUM(L287-L11)</f>
        <v>0</v>
      </c>
      <c r="M289" s="95"/>
      <c r="N289" s="95">
        <f t="shared" ref="N289:S289" si="119">SUM(N287-N11)</f>
        <v>0</v>
      </c>
      <c r="O289" s="95">
        <f t="shared" si="119"/>
        <v>0</v>
      </c>
      <c r="P289" s="95">
        <f t="shared" si="119"/>
        <v>0</v>
      </c>
      <c r="Q289" s="95">
        <f t="shared" si="119"/>
        <v>0</v>
      </c>
      <c r="R289" s="95">
        <f t="shared" si="119"/>
        <v>0</v>
      </c>
      <c r="S289" s="95">
        <f t="shared" si="119"/>
        <v>0</v>
      </c>
      <c r="T289" s="95"/>
      <c r="U289" s="95"/>
      <c r="V289" s="95">
        <f>SUM(V287-V11)</f>
        <v>0</v>
      </c>
      <c r="W289" s="95"/>
      <c r="X289" s="95"/>
      <c r="Y289" s="95">
        <f>SUM(Y287-Y11)</f>
        <v>0</v>
      </c>
    </row>
  </sheetData>
  <mergeCells count="23">
    <mergeCell ref="K1:Y1"/>
    <mergeCell ref="A2:Y2"/>
    <mergeCell ref="A4:A6"/>
    <mergeCell ref="B4:B6"/>
    <mergeCell ref="C4:C6"/>
    <mergeCell ref="D4:D6"/>
    <mergeCell ref="E4:E6"/>
    <mergeCell ref="F4:F6"/>
    <mergeCell ref="G4:W4"/>
    <mergeCell ref="A3:Y3"/>
    <mergeCell ref="X4:X6"/>
    <mergeCell ref="Y4:Y6"/>
    <mergeCell ref="G5:K5"/>
    <mergeCell ref="L5:V5"/>
    <mergeCell ref="W5:W6"/>
    <mergeCell ref="T6:U6"/>
    <mergeCell ref="N266:O266"/>
    <mergeCell ref="A7:B7"/>
    <mergeCell ref="A11:B11"/>
    <mergeCell ref="A15:B15"/>
    <mergeCell ref="A38:B38"/>
    <mergeCell ref="A254:B254"/>
    <mergeCell ref="A258:B258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Обложка</vt:lpstr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2023-01-09T11:28:22Z</dcterms:modified>
</cp:coreProperties>
</file>